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会ごとの判定" sheetId="1" state="visible" r:id="rId1"/>
    <sheet xmlns:r="http://schemas.openxmlformats.org/officeDocument/2006/relationships" name="2_二次会の合算" sheetId="2" state="visible" r:id="rId2"/>
    <sheet xmlns:r="http://schemas.openxmlformats.org/officeDocument/2006/relationships" name="3_人数と上限" sheetId="3" state="visible" r:id="rId3"/>
    <sheet xmlns:r="http://schemas.openxmlformats.org/officeDocument/2006/relationships" name="4_年間で見ると" sheetId="4" state="visible" r:id="rId4"/>
    <sheet xmlns:r="http://schemas.openxmlformats.org/officeDocument/2006/relationships" name="5_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/d"/>
    <numFmt numFmtId="166" formatCode="#,##0&quot;円&quot;"/>
    <numFmt numFmtId="167" formatCode="0&quot;通り&quot;"/>
    <numFmt numFmtId="168" formatCode="0&quot;行&quot;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3" borderId="1" pivotButton="0" quotePrefix="0" xfId="0"/>
    <xf numFmtId="3" fontId="2" fillId="0" borderId="1" pivotButton="0" quotePrefix="0" xfId="0"/>
    <xf numFmtId="1" fontId="0" fillId="3" borderId="1" pivotButton="0" quotePrefix="0" xfId="0"/>
    <xf numFmtId="3" fontId="0" fillId="3" borderId="1" pivotButton="0" quotePrefix="0" xfId="0"/>
    <xf numFmtId="0" fontId="2" fillId="2" borderId="1" applyAlignment="1" pivotButton="0" quotePrefix="0" xfId="0">
      <alignment horizontal="center" vertical="center" wrapText="1"/>
    </xf>
    <xf numFmtId="165" fontId="0" fillId="3" borderId="1" pivotButton="0" quotePrefix="0" xfId="0"/>
    <xf numFmtId="3" fontId="0" fillId="4" borderId="1" pivotButton="0" quotePrefix="0" xfId="0"/>
    <xf numFmtId="1" fontId="0" fillId="4" borderId="1" pivotButton="0" quotePrefix="0" xfId="0"/>
    <xf numFmtId="0" fontId="0" fillId="4" borderId="1" pivotButton="0" quotePrefix="0" xfId="0"/>
    <xf numFmtId="0" fontId="2" fillId="0" borderId="0" pivotButton="0" quotePrefix="0" xfId="0"/>
    <xf numFmtId="166" fontId="2" fillId="2" borderId="1" applyAlignment="1" pivotButton="0" quotePrefix="0" xfId="0">
      <alignment horizontal="center" vertical="center" wrapText="1"/>
    </xf>
    <xf numFmtId="166" fontId="2" fillId="2" borderId="1" pivotButton="0" quotePrefix="0" xfId="0"/>
    <xf numFmtId="3" fontId="0" fillId="0" borderId="1" pivotButton="0" quotePrefix="0" xfId="0"/>
    <xf numFmtId="167" fontId="2" fillId="0" borderId="1" pivotButton="0" quotePrefix="0" xfId="0"/>
    <xf numFmtId="167" fontId="0" fillId="0" borderId="1" pivotButton="0" quotePrefix="0" xfId="0"/>
    <xf numFmtId="4" fontId="0" fillId="0" borderId="1" pivotButton="0" quotePrefix="0" xfId="0"/>
    <xf numFmtId="168" fontId="2" fillId="0" borderId="1" pivotButton="0" quotePrefix="0" xfId="0"/>
    <xf numFmtId="0" fontId="2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DE8E8"/>
          <bgColor rgb="00FDE8E8"/>
        </patternFill>
      </fill>
    </dxf>
    <dxf>
      <fill>
        <patternFill patternType="solid">
          <fgColor rgb="00E6F4EA"/>
          <bgColor rgb="00E6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6"/>
  <sheetViews>
    <sheetView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30" customWidth="1" min="2" max="2"/>
    <col width="12" customWidth="1" min="3" max="3"/>
    <col width="13" customWidth="1" min="4" max="4"/>
    <col width="8" customWidth="1" min="5" max="5"/>
    <col width="8" customWidth="1" min="6" max="6"/>
    <col width="10" customWidth="1" min="7" max="7"/>
    <col width="13" customWidth="1" min="8" max="8"/>
    <col width="13" customWidth="1" min="9" max="9"/>
    <col width="7" customWidth="1" min="10" max="10"/>
    <col width="10" customWidth="1" min="11" max="11"/>
    <col width="11" customWidth="1" min="12" max="12"/>
    <col width="20" customWidth="1" min="13" max="13"/>
    <col width="20" customWidth="1" min="14" max="14"/>
    <col width="13" customWidth="1" min="15" max="15"/>
    <col width="13" customWidth="1" min="16" max="16"/>
    <col width="2" customWidth="1" min="18" max="18"/>
    <col width="34" customWidth="1" min="19" max="19"/>
    <col width="15" customWidth="1" min="20" max="20"/>
  </cols>
  <sheetData>
    <row r="1">
      <c r="A1" s="1" t="inlineStr">
        <is>
          <t>忘年会の飲食代が交際費等になるか。会ごとに1人当たりの額を出して判定する</t>
        </is>
      </c>
    </row>
    <row r="2">
      <c r="A2" t="inlineStr">
        <is>
          <t>黄色を入れる。Microsoft 365のExcel（バージョン16）、Windows 11で確認、2026年10月6日。根拠は租税特別措置法第61条の4、同施行令第37条の5、国税庁タックスアンサーNo.5265</t>
        </is>
      </c>
    </row>
    <row r="4">
      <c r="A4" s="2" t="inlineStr">
        <is>
          <t>消費税の経理の方式</t>
        </is>
      </c>
      <c r="B4" s="3" t="inlineStr">
        <is>
          <t>税込</t>
        </is>
      </c>
      <c r="S4" s="2" t="inlineStr">
        <is>
          <t>交際費等（この表）</t>
        </is>
      </c>
      <c r="T4" s="4">
        <f>SUM(O11:O30)</f>
        <v/>
      </c>
    </row>
    <row r="5">
      <c r="A5" s="2" t="inlineStr">
        <is>
          <t>法人の区分（期末の資本金）</t>
        </is>
      </c>
      <c r="B5" s="3" t="inlineStr">
        <is>
          <t>資本金1億円以下</t>
        </is>
      </c>
      <c r="S5" s="2" t="inlineStr">
        <is>
          <t>うち接待飲食費（この表）</t>
        </is>
      </c>
      <c r="T5" s="4">
        <f>SUM(P11:P30)</f>
        <v/>
      </c>
    </row>
    <row r="6">
      <c r="A6" s="2" t="inlineStr">
        <is>
          <t>事業年度の月数</t>
        </is>
      </c>
      <c r="B6" s="5" t="n">
        <v>12</v>
      </c>
      <c r="S6" s="2" t="inlineStr">
        <is>
          <t>うち社内飲食費（この表）</t>
        </is>
      </c>
      <c r="T6" s="4">
        <f>SUMIF(N11:N30,"交際費（社内飲食費）",H11:H30)</f>
        <v/>
      </c>
    </row>
    <row r="7">
      <c r="A7" s="2" t="inlineStr">
        <is>
          <t>この表に無い年間の交際費等（円）</t>
        </is>
      </c>
      <c r="B7" s="6" t="n">
        <v>0</v>
      </c>
      <c r="S7" s="2" t="inlineStr">
        <is>
          <t>1万円以下で交際費から除いた額</t>
        </is>
      </c>
      <c r="T7" s="4">
        <f>SUMIF(N11:N30,"交際費から除く",H11:H30)</f>
        <v/>
      </c>
    </row>
    <row r="8">
      <c r="A8" s="2" t="inlineStr">
        <is>
          <t>そのうち接待飲食費（円）</t>
        </is>
      </c>
      <c r="B8" s="6" t="n">
        <v>0</v>
      </c>
      <c r="S8" s="2" t="inlineStr">
        <is>
          <t>福利厚生費の候補にした額</t>
        </is>
      </c>
      <c r="T8" s="4">
        <f>SUMIF(N11:N30,"福利厚生費の候補",H11:H30)</f>
        <v/>
      </c>
    </row>
    <row r="9">
      <c r="S9" s="2" t="inlineStr">
        <is>
          <t>年間の交際費等</t>
        </is>
      </c>
      <c r="T9" s="4">
        <f>T4+B7</f>
        <v/>
      </c>
    </row>
    <row r="10" ht="42" customHeight="1">
      <c r="A10" s="7" t="inlineStr">
        <is>
          <t>日付</t>
        </is>
      </c>
      <c r="B10" s="7" t="inlineStr">
        <is>
          <t>会の名前</t>
        </is>
      </c>
      <c r="C10" s="7" t="inlineStr">
        <is>
          <t>前の行と同じ店で続けたか</t>
        </is>
      </c>
      <c r="D10" s="7" t="inlineStr">
        <is>
          <t>支払額（税込）</t>
        </is>
      </c>
      <c r="E10" s="7" t="inlineStr">
        <is>
          <t>社外の人数</t>
        </is>
      </c>
      <c r="F10" s="7" t="inlineStr">
        <is>
          <t>社内の人数</t>
        </is>
      </c>
      <c r="G10" s="7" t="inlineStr">
        <is>
          <t>社員全員が対象か</t>
        </is>
      </c>
      <c r="H10" s="7" t="inlineStr">
        <is>
          <t>判定に使う額</t>
        </is>
      </c>
      <c r="I10" s="7" t="inlineStr">
        <is>
          <t>続けた分を足した額</t>
        </is>
      </c>
      <c r="J10" s="7" t="inlineStr">
        <is>
          <t>人数</t>
        </is>
      </c>
      <c r="K10" s="7" t="inlineStr">
        <is>
          <t>社外の人数（続けた分）</t>
        </is>
      </c>
      <c r="L10" s="7" t="inlineStr">
        <is>
          <t>1人当たり</t>
        </is>
      </c>
      <c r="M10" s="7" t="inlineStr">
        <is>
          <t>この行までの判定</t>
        </is>
      </c>
      <c r="N10" s="7" t="inlineStr">
        <is>
          <t>会全体の判定</t>
        </is>
      </c>
      <c r="O10" s="7" t="inlineStr">
        <is>
          <t>交際費等に入る額</t>
        </is>
      </c>
      <c r="P10" s="7" t="inlineStr">
        <is>
          <t>うち接待飲食費</t>
        </is>
      </c>
      <c r="S10" s="2" t="inlineStr">
        <is>
          <t>年間の接待飲食費</t>
        </is>
      </c>
      <c r="T10" s="4">
        <f>T5+B8</f>
        <v/>
      </c>
    </row>
    <row r="11">
      <c r="A11" s="8" t="n">
        <v>46360</v>
      </c>
      <c r="B11" s="3" t="inlineStr">
        <is>
          <t>A社と一次会</t>
        </is>
      </c>
      <c r="C11" s="3" t="inlineStr">
        <is>
          <t>いいえ</t>
        </is>
      </c>
      <c r="D11" s="6" t="n">
        <v>99000</v>
      </c>
      <c r="E11" s="3" t="n">
        <v>3</v>
      </c>
      <c r="F11" s="3" t="n">
        <v>6</v>
      </c>
      <c r="G11" s="3" t="inlineStr">
        <is>
          <t>いいえ</t>
        </is>
      </c>
      <c r="H11" s="9">
        <f>IF(D11="","",IF($B$4="税抜",D11-ROUNDDOWN(D11*10/110,0),D11))</f>
        <v/>
      </c>
      <c r="I11" s="9">
        <f>IF(D11="","",H11)</f>
        <v/>
      </c>
      <c r="J11" s="10">
        <f>IF(D11="","",E11+F11)</f>
        <v/>
      </c>
      <c r="K11" s="10">
        <f>IF(D11="","",E11)</f>
        <v/>
      </c>
      <c r="L11" s="9">
        <f>IF(OR(D11="",N(J11)=0),"",ROUNDDOWN(I11/J11,0))</f>
        <v/>
      </c>
      <c r="M11" s="11">
        <f>IF(L11="","",IF(K11=0,IF(G11="はい","福利厚生費の候補","交際費（社内飲食費）"),IF(I11&lt;=10000*J11,"交際費から除く","交際費（接待飲食費）")))</f>
        <v/>
      </c>
      <c r="N11" s="11">
        <f>IF(M11="","",IF(AND(C12="はい",N12&lt;&gt;""),N12,M11))</f>
        <v/>
      </c>
      <c r="O11" s="9">
        <f>IF(OR(N11="",N11="交際費から除く",N11="福利厚生費の候補"),0,H11)</f>
        <v/>
      </c>
      <c r="P11" s="9">
        <f>IF(N11="交際費（接待飲食費）",H11,0)</f>
        <v/>
      </c>
      <c r="S11" s="2" t="inlineStr">
        <is>
          <t>定額控除限度額（資本金1億円以下）</t>
        </is>
      </c>
      <c r="T11" s="4">
        <f>IF(B5="資本金1億円以下",8000000*B6/12,0)</f>
        <v/>
      </c>
    </row>
    <row r="12">
      <c r="A12" s="8" t="n">
        <v>46367</v>
      </c>
      <c r="B12" s="3" t="inlineStr">
        <is>
          <t>B社と一次会</t>
        </is>
      </c>
      <c r="C12" s="3" t="inlineStr">
        <is>
          <t>いいえ</t>
        </is>
      </c>
      <c r="D12" s="6" t="n">
        <v>72000</v>
      </c>
      <c r="E12" s="3" t="n">
        <v>2</v>
      </c>
      <c r="F12" s="3" t="n">
        <v>6</v>
      </c>
      <c r="G12" s="3" t="inlineStr">
        <is>
          <t>いいえ</t>
        </is>
      </c>
      <c r="H12" s="9">
        <f>IF(D12="","",IF($B$4="税抜",D12-ROUNDDOWN(D12*10/110,0),D12))</f>
        <v/>
      </c>
      <c r="I12" s="9">
        <f>IF(D12="","",IF(AND(C12="はい",ISNUMBER(I11)),I11+H12,H12))</f>
        <v/>
      </c>
      <c r="J12" s="10">
        <f>IF(D12="","",IF(AND(C12="はい",ISNUMBER(J11)),J11,E12+F12))</f>
        <v/>
      </c>
      <c r="K12" s="10">
        <f>IF(D12="","",IF(AND(C12="はい",ISNUMBER(K11)),MAX(K11,E12),E12))</f>
        <v/>
      </c>
      <c r="L12" s="9">
        <f>IF(OR(D12="",N(J12)=0),"",ROUNDDOWN(I12/J12,0))</f>
        <v/>
      </c>
      <c r="M12" s="11">
        <f>IF(L12="","",IF(K12=0,IF(G12="はい","福利厚生費の候補","交際費（社内飲食費）"),IF(I12&lt;=10000*J12,"交際費から除く","交際費（接待飲食費）")))</f>
        <v/>
      </c>
      <c r="N12" s="11">
        <f>IF(M12="","",IF(AND(C13="はい",N13&lt;&gt;""),N13,M12))</f>
        <v/>
      </c>
      <c r="O12" s="9">
        <f>IF(OR(N12="",N12="交際費から除く",N12="福利厚生費の候補"),0,H12)</f>
        <v/>
      </c>
      <c r="P12" s="9">
        <f>IF(N12="交際費（接待飲食費）",H12,0)</f>
        <v/>
      </c>
      <c r="S12" s="2" t="inlineStr">
        <is>
          <t>損金にならない額</t>
        </is>
      </c>
      <c r="T12" s="4">
        <f>IF(B5="資本金100億円超",T9,IF(B5="資本金1億円以下",MIN(MAX(0,T9-8000000*B6/12),(T9-T10*0.5)),(T9-T10*0.5)))</f>
        <v/>
      </c>
    </row>
    <row r="13">
      <c r="A13" s="8" t="n">
        <v>46367</v>
      </c>
      <c r="B13" s="3" t="inlineStr">
        <is>
          <t>B社と二次会（同じ店で続けた）</t>
        </is>
      </c>
      <c r="C13" s="3" t="inlineStr">
        <is>
          <t>はい</t>
        </is>
      </c>
      <c r="D13" s="6" t="n">
        <v>24000</v>
      </c>
      <c r="E13" s="3" t="n">
        <v>2</v>
      </c>
      <c r="F13" s="3" t="n">
        <v>6</v>
      </c>
      <c r="G13" s="3" t="inlineStr">
        <is>
          <t>いいえ</t>
        </is>
      </c>
      <c r="H13" s="9">
        <f>IF(D13="","",IF($B$4="税抜",D13-ROUNDDOWN(D13*10/110,0),D13))</f>
        <v/>
      </c>
      <c r="I13" s="9">
        <f>IF(D13="","",IF(AND(C13="はい",ISNUMBER(I12)),I12+H13,H13))</f>
        <v/>
      </c>
      <c r="J13" s="10">
        <f>IF(D13="","",IF(AND(C13="はい",ISNUMBER(J12)),J12,E13+F13))</f>
        <v/>
      </c>
      <c r="K13" s="10">
        <f>IF(D13="","",IF(AND(C13="はい",ISNUMBER(K12)),MAX(K12,E13),E13))</f>
        <v/>
      </c>
      <c r="L13" s="9">
        <f>IF(OR(D13="",N(J13)=0),"",ROUNDDOWN(I13/J13,0))</f>
        <v/>
      </c>
      <c r="M13" s="11">
        <f>IF(L13="","",IF(K13=0,IF(G13="はい","福利厚生費の候補","交際費（社内飲食費）"),IF(I13&lt;=10000*J13,"交際費から除く","交際費（接待飲食費）")))</f>
        <v/>
      </c>
      <c r="N13" s="11">
        <f>IF(M13="","",IF(AND(C14="はい",N14&lt;&gt;""),N14,M13))</f>
        <v/>
      </c>
      <c r="O13" s="9">
        <f>IF(OR(N13="",N13="交際費から除く",N13="福利厚生費の候補"),0,H13)</f>
        <v/>
      </c>
      <c r="P13" s="9">
        <f>IF(N13="交際費（接待飲食費）",H13,0)</f>
        <v/>
      </c>
      <c r="S13" s="2" t="inlineStr">
        <is>
          <t>損金になる額</t>
        </is>
      </c>
      <c r="T13" s="4">
        <f>T9-T12</f>
        <v/>
      </c>
    </row>
    <row r="14">
      <c r="A14" s="8" t="n">
        <v>46371</v>
      </c>
      <c r="B14" s="3" t="inlineStr">
        <is>
          <t>C社と一次会</t>
        </is>
      </c>
      <c r="C14" s="3" t="inlineStr">
        <is>
          <t>いいえ</t>
        </is>
      </c>
      <c r="D14" s="6" t="n">
        <v>72000</v>
      </c>
      <c r="E14" s="3" t="n">
        <v>2</v>
      </c>
      <c r="F14" s="3" t="n">
        <v>6</v>
      </c>
      <c r="G14" s="3" t="inlineStr">
        <is>
          <t>いいえ</t>
        </is>
      </c>
      <c r="H14" s="9">
        <f>IF(D14="","",IF($B$4="税抜",D14-ROUNDDOWN(D14*10/110,0),D14))</f>
        <v/>
      </c>
      <c r="I14" s="9">
        <f>IF(D14="","",IF(AND(C14="はい",ISNUMBER(I13)),I13+H14,H14))</f>
        <v/>
      </c>
      <c r="J14" s="10">
        <f>IF(D14="","",IF(AND(C14="はい",ISNUMBER(J13)),J13,E14+F14))</f>
        <v/>
      </c>
      <c r="K14" s="10">
        <f>IF(D14="","",IF(AND(C14="はい",ISNUMBER(K13)),MAX(K13,E14),E14))</f>
        <v/>
      </c>
      <c r="L14" s="9">
        <f>IF(OR(D14="",N(J14)=0),"",ROUNDDOWN(I14/J14,0))</f>
        <v/>
      </c>
      <c r="M14" s="11">
        <f>IF(L14="","",IF(K14=0,IF(G14="はい","福利厚生費の候補","交際費（社内飲食費）"),IF(I14&lt;=10000*J14,"交際費から除く","交際費（接待飲食費）")))</f>
        <v/>
      </c>
      <c r="N14" s="11">
        <f>IF(M14="","",IF(AND(C15="はい",N15&lt;&gt;""),N15,M14))</f>
        <v/>
      </c>
      <c r="O14" s="9">
        <f>IF(OR(N14="",N14="交際費から除く",N14="福利厚生費の候補"),0,H14)</f>
        <v/>
      </c>
      <c r="P14" s="9">
        <f>IF(N14="交際費（接待飲食費）",H14,0)</f>
        <v/>
      </c>
    </row>
    <row r="15">
      <c r="A15" s="8" t="n">
        <v>46371</v>
      </c>
      <c r="B15" s="3" t="inlineStr">
        <is>
          <t>C社と二次会（別の業態の店）</t>
        </is>
      </c>
      <c r="C15" s="3" t="inlineStr">
        <is>
          <t>いいえ</t>
        </is>
      </c>
      <c r="D15" s="6" t="n">
        <v>24000</v>
      </c>
      <c r="E15" s="3" t="n">
        <v>2</v>
      </c>
      <c r="F15" s="3" t="n">
        <v>6</v>
      </c>
      <c r="G15" s="3" t="inlineStr">
        <is>
          <t>いいえ</t>
        </is>
      </c>
      <c r="H15" s="9">
        <f>IF(D15="","",IF($B$4="税抜",D15-ROUNDDOWN(D15*10/110,0),D15))</f>
        <v/>
      </c>
      <c r="I15" s="9">
        <f>IF(D15="","",IF(AND(C15="はい",ISNUMBER(I14)),I14+H15,H15))</f>
        <v/>
      </c>
      <c r="J15" s="10">
        <f>IF(D15="","",IF(AND(C15="はい",ISNUMBER(J14)),J14,E15+F15))</f>
        <v/>
      </c>
      <c r="K15" s="10">
        <f>IF(D15="","",IF(AND(C15="はい",ISNUMBER(K14)),MAX(K14,E15),E15))</f>
        <v/>
      </c>
      <c r="L15" s="9">
        <f>IF(OR(D15="",N(J15)=0),"",ROUNDDOWN(I15/J15,0))</f>
        <v/>
      </c>
      <c r="M15" s="11">
        <f>IF(L15="","",IF(K15=0,IF(G15="はい","福利厚生費の候補","交際費（社内飲食費）"),IF(I15&lt;=10000*J15,"交際費から除く","交際費（接待飲食費）")))</f>
        <v/>
      </c>
      <c r="N15" s="11">
        <f>IF(M15="","",IF(AND(C16="はい",N16&lt;&gt;""),N16,M15))</f>
        <v/>
      </c>
      <c r="O15" s="9">
        <f>IF(OR(N15="",N15="交際費から除く",N15="福利厚生費の候補"),0,H15)</f>
        <v/>
      </c>
      <c r="P15" s="9">
        <f>IF(N15="交際費（接待飲食費）",H15,0)</f>
        <v/>
      </c>
    </row>
    <row r="16">
      <c r="A16" s="8" t="n">
        <v>46374</v>
      </c>
      <c r="B16" s="3" t="inlineStr">
        <is>
          <t>D社と一次会</t>
        </is>
      </c>
      <c r="C16" s="3" t="inlineStr">
        <is>
          <t>いいえ</t>
        </is>
      </c>
      <c r="D16" s="6" t="n">
        <v>80008</v>
      </c>
      <c r="E16" s="3" t="n">
        <v>2</v>
      </c>
      <c r="F16" s="3" t="n">
        <v>6</v>
      </c>
      <c r="G16" s="3" t="inlineStr">
        <is>
          <t>いいえ</t>
        </is>
      </c>
      <c r="H16" s="9">
        <f>IF(D16="","",IF($B$4="税抜",D16-ROUNDDOWN(D16*10/110,0),D16))</f>
        <v/>
      </c>
      <c r="I16" s="9">
        <f>IF(D16="","",IF(AND(C16="はい",ISNUMBER(I15)),I15+H16,H16))</f>
        <v/>
      </c>
      <c r="J16" s="10">
        <f>IF(D16="","",IF(AND(C16="はい",ISNUMBER(J15)),J15,E16+F16))</f>
        <v/>
      </c>
      <c r="K16" s="10">
        <f>IF(D16="","",IF(AND(C16="はい",ISNUMBER(K15)),MAX(K15,E16),E16))</f>
        <v/>
      </c>
      <c r="L16" s="9">
        <f>IF(OR(D16="",N(J16)=0),"",ROUNDDOWN(I16/J16,0))</f>
        <v/>
      </c>
      <c r="M16" s="11">
        <f>IF(L16="","",IF(K16=0,IF(G16="はい","福利厚生費の候補","交際費（社内飲食費）"),IF(I16&lt;=10000*J16,"交際費から除く","交際費（接待飲食費）")))</f>
        <v/>
      </c>
      <c r="N16" s="11">
        <f>IF(M16="","",IF(AND(C17="はい",N17&lt;&gt;""),N17,M16))</f>
        <v/>
      </c>
      <c r="O16" s="9">
        <f>IF(OR(N16="",N16="交際費から除く",N16="福利厚生費の候補"),0,H16)</f>
        <v/>
      </c>
      <c r="P16" s="9">
        <f>IF(N16="交際費（接待飲食費）",H16,0)</f>
        <v/>
      </c>
    </row>
    <row r="17">
      <c r="A17" s="8" t="n">
        <v>46381</v>
      </c>
      <c r="B17" s="3" t="inlineStr">
        <is>
          <t>社内の忘年会</t>
        </is>
      </c>
      <c r="C17" s="3" t="inlineStr">
        <is>
          <t>いいえ</t>
        </is>
      </c>
      <c r="D17" s="6" t="n">
        <v>240000</v>
      </c>
      <c r="E17" s="3" t="n">
        <v>0</v>
      </c>
      <c r="F17" s="3" t="n">
        <v>40</v>
      </c>
      <c r="G17" s="3" t="inlineStr">
        <is>
          <t>はい</t>
        </is>
      </c>
      <c r="H17" s="9">
        <f>IF(D17="","",IF($B$4="税抜",D17-ROUNDDOWN(D17*10/110,0),D17))</f>
        <v/>
      </c>
      <c r="I17" s="9">
        <f>IF(D17="","",IF(AND(C17="はい",ISNUMBER(I16)),I16+H17,H17))</f>
        <v/>
      </c>
      <c r="J17" s="10">
        <f>IF(D17="","",IF(AND(C17="はい",ISNUMBER(J16)),J16,E17+F17))</f>
        <v/>
      </c>
      <c r="K17" s="10">
        <f>IF(D17="","",IF(AND(C17="はい",ISNUMBER(K16)),MAX(K16,E17),E17))</f>
        <v/>
      </c>
      <c r="L17" s="9">
        <f>IF(OR(D17="",N(J17)=0),"",ROUNDDOWN(I17/J17,0))</f>
        <v/>
      </c>
      <c r="M17" s="11">
        <f>IF(L17="","",IF(K17=0,IF(G17="はい","福利厚生費の候補","交際費（社内飲食費）"),IF(I17&lt;=10000*J17,"交際費から除く","交際費（接待飲食費）")))</f>
        <v/>
      </c>
      <c r="N17" s="11">
        <f>IF(M17="","",IF(AND(C18="はい",N18&lt;&gt;""),N18,M17))</f>
        <v/>
      </c>
      <c r="O17" s="9">
        <f>IF(OR(N17="",N17="交際費から除く",N17="福利厚生費の候補"),0,H17)</f>
        <v/>
      </c>
      <c r="P17" s="9">
        <f>IF(N17="交際費（接待飲食費）",H17,0)</f>
        <v/>
      </c>
    </row>
    <row r="18">
      <c r="A18" s="8" t="n">
        <v>46381</v>
      </c>
      <c r="B18" s="3" t="inlineStr">
        <is>
          <t>社内の二次会（有志）</t>
        </is>
      </c>
      <c r="C18" s="3" t="inlineStr">
        <is>
          <t>いいえ</t>
        </is>
      </c>
      <c r="D18" s="6" t="n">
        <v>45000</v>
      </c>
      <c r="E18" s="3" t="n">
        <v>0</v>
      </c>
      <c r="F18" s="3" t="n">
        <v>9</v>
      </c>
      <c r="G18" s="3" t="inlineStr">
        <is>
          <t>いいえ</t>
        </is>
      </c>
      <c r="H18" s="9">
        <f>IF(D18="","",IF($B$4="税抜",D18-ROUNDDOWN(D18*10/110,0),D18))</f>
        <v/>
      </c>
      <c r="I18" s="9">
        <f>IF(D18="","",IF(AND(C18="はい",ISNUMBER(I17)),I17+H18,H18))</f>
        <v/>
      </c>
      <c r="J18" s="10">
        <f>IF(D18="","",IF(AND(C18="はい",ISNUMBER(J17)),J17,E18+F18))</f>
        <v/>
      </c>
      <c r="K18" s="10">
        <f>IF(D18="","",IF(AND(C18="はい",ISNUMBER(K17)),MAX(K17,E18),E18))</f>
        <v/>
      </c>
      <c r="L18" s="9">
        <f>IF(OR(D18="",N(J18)=0),"",ROUNDDOWN(I18/J18,0))</f>
        <v/>
      </c>
      <c r="M18" s="11">
        <f>IF(L18="","",IF(K18=0,IF(G18="はい","福利厚生費の候補","交際費（社内飲食費）"),IF(I18&lt;=10000*J18,"交際費から除く","交際費（接待飲食費）")))</f>
        <v/>
      </c>
      <c r="N18" s="11">
        <f>IF(M18="","",IF(AND(C19="はい",N19&lt;&gt;""),N19,M18))</f>
        <v/>
      </c>
      <c r="O18" s="9">
        <f>IF(OR(N18="",N18="交際費から除く",N18="福利厚生費の候補"),0,H18)</f>
        <v/>
      </c>
      <c r="P18" s="9">
        <f>IF(N18="交際費（接待飲食費）",H18,0)</f>
        <v/>
      </c>
    </row>
    <row r="19">
      <c r="A19" s="8" t="n"/>
      <c r="B19" s="3" t="n"/>
      <c r="C19" s="3" t="n"/>
      <c r="D19" s="6" t="n"/>
      <c r="E19" s="3" t="n"/>
      <c r="F19" s="3" t="n"/>
      <c r="G19" s="3" t="n"/>
      <c r="H19" s="9">
        <f>IF(D19="","",IF($B$4="税抜",D19-ROUNDDOWN(D19*10/110,0),D19))</f>
        <v/>
      </c>
      <c r="I19" s="9">
        <f>IF(D19="","",IF(AND(C19="はい",ISNUMBER(I18)),I18+H19,H19))</f>
        <v/>
      </c>
      <c r="J19" s="10">
        <f>IF(D19="","",IF(AND(C19="はい",ISNUMBER(J18)),J18,E19+F19))</f>
        <v/>
      </c>
      <c r="K19" s="10">
        <f>IF(D19="","",IF(AND(C19="はい",ISNUMBER(K18)),MAX(K18,E19),E19))</f>
        <v/>
      </c>
      <c r="L19" s="9">
        <f>IF(OR(D19="",N(J19)=0),"",ROUNDDOWN(I19/J19,0))</f>
        <v/>
      </c>
      <c r="M19" s="11">
        <f>IF(L19="","",IF(K19=0,IF(G19="はい","福利厚生費の候補","交際費（社内飲食費）"),IF(I19&lt;=10000*J19,"交際費から除く","交際費（接待飲食費）")))</f>
        <v/>
      </c>
      <c r="N19" s="11">
        <f>IF(M19="","",IF(AND(C20="はい",N20&lt;&gt;""),N20,M19))</f>
        <v/>
      </c>
      <c r="O19" s="9">
        <f>IF(OR(N19="",N19="交際費から除く",N19="福利厚生費の候補"),0,H19)</f>
        <v/>
      </c>
      <c r="P19" s="9">
        <f>IF(N19="交際費（接待飲食費）",H19,0)</f>
        <v/>
      </c>
    </row>
    <row r="20">
      <c r="A20" s="8" t="n"/>
      <c r="B20" s="3" t="n"/>
      <c r="C20" s="3" t="n"/>
      <c r="D20" s="6" t="n"/>
      <c r="E20" s="3" t="n"/>
      <c r="F20" s="3" t="n"/>
      <c r="G20" s="3" t="n"/>
      <c r="H20" s="9">
        <f>IF(D20="","",IF($B$4="税抜",D20-ROUNDDOWN(D20*10/110,0),D20))</f>
        <v/>
      </c>
      <c r="I20" s="9">
        <f>IF(D20="","",IF(AND(C20="はい",ISNUMBER(I19)),I19+H20,H20))</f>
        <v/>
      </c>
      <c r="J20" s="10">
        <f>IF(D20="","",IF(AND(C20="はい",ISNUMBER(J19)),J19,E20+F20))</f>
        <v/>
      </c>
      <c r="K20" s="10">
        <f>IF(D20="","",IF(AND(C20="はい",ISNUMBER(K19)),MAX(K19,E20),E20))</f>
        <v/>
      </c>
      <c r="L20" s="9">
        <f>IF(OR(D20="",N(J20)=0),"",ROUNDDOWN(I20/J20,0))</f>
        <v/>
      </c>
      <c r="M20" s="11">
        <f>IF(L20="","",IF(K20=0,IF(G20="はい","福利厚生費の候補","交際費（社内飲食費）"),IF(I20&lt;=10000*J20,"交際費から除く","交際費（接待飲食費）")))</f>
        <v/>
      </c>
      <c r="N20" s="11">
        <f>IF(M20="","",IF(AND(C21="はい",N21&lt;&gt;""),N21,M20))</f>
        <v/>
      </c>
      <c r="O20" s="9">
        <f>IF(OR(N20="",N20="交際費から除く",N20="福利厚生費の候補"),0,H20)</f>
        <v/>
      </c>
      <c r="P20" s="9">
        <f>IF(N20="交際費（接待飲食費）",H20,0)</f>
        <v/>
      </c>
    </row>
    <row r="21">
      <c r="A21" s="8" t="n"/>
      <c r="B21" s="3" t="n"/>
      <c r="C21" s="3" t="n"/>
      <c r="D21" s="6" t="n"/>
      <c r="E21" s="3" t="n"/>
      <c r="F21" s="3" t="n"/>
      <c r="G21" s="3" t="n"/>
      <c r="H21" s="9">
        <f>IF(D21="","",IF($B$4="税抜",D21-ROUNDDOWN(D21*10/110,0),D21))</f>
        <v/>
      </c>
      <c r="I21" s="9">
        <f>IF(D21="","",IF(AND(C21="はい",ISNUMBER(I20)),I20+H21,H21))</f>
        <v/>
      </c>
      <c r="J21" s="10">
        <f>IF(D21="","",IF(AND(C21="はい",ISNUMBER(J20)),J20,E21+F21))</f>
        <v/>
      </c>
      <c r="K21" s="10">
        <f>IF(D21="","",IF(AND(C21="はい",ISNUMBER(K20)),MAX(K20,E21),E21))</f>
        <v/>
      </c>
      <c r="L21" s="9">
        <f>IF(OR(D21="",N(J21)=0),"",ROUNDDOWN(I21/J21,0))</f>
        <v/>
      </c>
      <c r="M21" s="11">
        <f>IF(L21="","",IF(K21=0,IF(G21="はい","福利厚生費の候補","交際費（社内飲食費）"),IF(I21&lt;=10000*J21,"交際費から除く","交際費（接待飲食費）")))</f>
        <v/>
      </c>
      <c r="N21" s="11">
        <f>IF(M21="","",IF(AND(C22="はい",N22&lt;&gt;""),N22,M21))</f>
        <v/>
      </c>
      <c r="O21" s="9">
        <f>IF(OR(N21="",N21="交際費から除く",N21="福利厚生費の候補"),0,H21)</f>
        <v/>
      </c>
      <c r="P21" s="9">
        <f>IF(N21="交際費（接待飲食費）",H21,0)</f>
        <v/>
      </c>
    </row>
    <row r="22">
      <c r="A22" s="8" t="n"/>
      <c r="B22" s="3" t="n"/>
      <c r="C22" s="3" t="n"/>
      <c r="D22" s="6" t="n"/>
      <c r="E22" s="3" t="n"/>
      <c r="F22" s="3" t="n"/>
      <c r="G22" s="3" t="n"/>
      <c r="H22" s="9">
        <f>IF(D22="","",IF($B$4="税抜",D22-ROUNDDOWN(D22*10/110,0),D22))</f>
        <v/>
      </c>
      <c r="I22" s="9">
        <f>IF(D22="","",IF(AND(C22="はい",ISNUMBER(I21)),I21+H22,H22))</f>
        <v/>
      </c>
      <c r="J22" s="10">
        <f>IF(D22="","",IF(AND(C22="はい",ISNUMBER(J21)),J21,E22+F22))</f>
        <v/>
      </c>
      <c r="K22" s="10">
        <f>IF(D22="","",IF(AND(C22="はい",ISNUMBER(K21)),MAX(K21,E22),E22))</f>
        <v/>
      </c>
      <c r="L22" s="9">
        <f>IF(OR(D22="",N(J22)=0),"",ROUNDDOWN(I22/J22,0))</f>
        <v/>
      </c>
      <c r="M22" s="11">
        <f>IF(L22="","",IF(K22=0,IF(G22="はい","福利厚生費の候補","交際費（社内飲食費）"),IF(I22&lt;=10000*J22,"交際費から除く","交際費（接待飲食費）")))</f>
        <v/>
      </c>
      <c r="N22" s="11">
        <f>IF(M22="","",IF(AND(C23="はい",N23&lt;&gt;""),N23,M22))</f>
        <v/>
      </c>
      <c r="O22" s="9">
        <f>IF(OR(N22="",N22="交際費から除く",N22="福利厚生費の候補"),0,H22)</f>
        <v/>
      </c>
      <c r="P22" s="9">
        <f>IF(N22="交際費（接待飲食費）",H22,0)</f>
        <v/>
      </c>
    </row>
    <row r="23">
      <c r="A23" s="8" t="n"/>
      <c r="B23" s="3" t="n"/>
      <c r="C23" s="3" t="n"/>
      <c r="D23" s="6" t="n"/>
      <c r="E23" s="3" t="n"/>
      <c r="F23" s="3" t="n"/>
      <c r="G23" s="3" t="n"/>
      <c r="H23" s="9">
        <f>IF(D23="","",IF($B$4="税抜",D23-ROUNDDOWN(D23*10/110,0),D23))</f>
        <v/>
      </c>
      <c r="I23" s="9">
        <f>IF(D23="","",IF(AND(C23="はい",ISNUMBER(I22)),I22+H23,H23))</f>
        <v/>
      </c>
      <c r="J23" s="10">
        <f>IF(D23="","",IF(AND(C23="はい",ISNUMBER(J22)),J22,E23+F23))</f>
        <v/>
      </c>
      <c r="K23" s="10">
        <f>IF(D23="","",IF(AND(C23="はい",ISNUMBER(K22)),MAX(K22,E23),E23))</f>
        <v/>
      </c>
      <c r="L23" s="9">
        <f>IF(OR(D23="",N(J23)=0),"",ROUNDDOWN(I23/J23,0))</f>
        <v/>
      </c>
      <c r="M23" s="11">
        <f>IF(L23="","",IF(K23=0,IF(G23="はい","福利厚生費の候補","交際費（社内飲食費）"),IF(I23&lt;=10000*J23,"交際費から除く","交際費（接待飲食費）")))</f>
        <v/>
      </c>
      <c r="N23" s="11">
        <f>IF(M23="","",IF(AND(C24="はい",N24&lt;&gt;""),N24,M23))</f>
        <v/>
      </c>
      <c r="O23" s="9">
        <f>IF(OR(N23="",N23="交際費から除く",N23="福利厚生費の候補"),0,H23)</f>
        <v/>
      </c>
      <c r="P23" s="9">
        <f>IF(N23="交際費（接待飲食費）",H23,0)</f>
        <v/>
      </c>
    </row>
    <row r="24">
      <c r="A24" s="8" t="n"/>
      <c r="B24" s="3" t="n"/>
      <c r="C24" s="3" t="n"/>
      <c r="D24" s="6" t="n"/>
      <c r="E24" s="3" t="n"/>
      <c r="F24" s="3" t="n"/>
      <c r="G24" s="3" t="n"/>
      <c r="H24" s="9">
        <f>IF(D24="","",IF($B$4="税抜",D24-ROUNDDOWN(D24*10/110,0),D24))</f>
        <v/>
      </c>
      <c r="I24" s="9">
        <f>IF(D24="","",IF(AND(C24="はい",ISNUMBER(I23)),I23+H24,H24))</f>
        <v/>
      </c>
      <c r="J24" s="10">
        <f>IF(D24="","",IF(AND(C24="はい",ISNUMBER(J23)),J23,E24+F24))</f>
        <v/>
      </c>
      <c r="K24" s="10">
        <f>IF(D24="","",IF(AND(C24="はい",ISNUMBER(K23)),MAX(K23,E24),E24))</f>
        <v/>
      </c>
      <c r="L24" s="9">
        <f>IF(OR(D24="",N(J24)=0),"",ROUNDDOWN(I24/J24,0))</f>
        <v/>
      </c>
      <c r="M24" s="11">
        <f>IF(L24="","",IF(K24=0,IF(G24="はい","福利厚生費の候補","交際費（社内飲食費）"),IF(I24&lt;=10000*J24,"交際費から除く","交際費（接待飲食費）")))</f>
        <v/>
      </c>
      <c r="N24" s="11">
        <f>IF(M24="","",IF(AND(C25="はい",N25&lt;&gt;""),N25,M24))</f>
        <v/>
      </c>
      <c r="O24" s="9">
        <f>IF(OR(N24="",N24="交際費から除く",N24="福利厚生費の候補"),0,H24)</f>
        <v/>
      </c>
      <c r="P24" s="9">
        <f>IF(N24="交際費（接待飲食費）",H24,0)</f>
        <v/>
      </c>
    </row>
    <row r="25">
      <c r="A25" s="8" t="n"/>
      <c r="B25" s="3" t="n"/>
      <c r="C25" s="3" t="n"/>
      <c r="D25" s="6" t="n"/>
      <c r="E25" s="3" t="n"/>
      <c r="F25" s="3" t="n"/>
      <c r="G25" s="3" t="n"/>
      <c r="H25" s="9">
        <f>IF(D25="","",IF($B$4="税抜",D25-ROUNDDOWN(D25*10/110,0),D25))</f>
        <v/>
      </c>
      <c r="I25" s="9">
        <f>IF(D25="","",IF(AND(C25="はい",ISNUMBER(I24)),I24+H25,H25))</f>
        <v/>
      </c>
      <c r="J25" s="10">
        <f>IF(D25="","",IF(AND(C25="はい",ISNUMBER(J24)),J24,E25+F25))</f>
        <v/>
      </c>
      <c r="K25" s="10">
        <f>IF(D25="","",IF(AND(C25="はい",ISNUMBER(K24)),MAX(K24,E25),E25))</f>
        <v/>
      </c>
      <c r="L25" s="9">
        <f>IF(OR(D25="",N(J25)=0),"",ROUNDDOWN(I25/J25,0))</f>
        <v/>
      </c>
      <c r="M25" s="11">
        <f>IF(L25="","",IF(K25=0,IF(G25="はい","福利厚生費の候補","交際費（社内飲食費）"),IF(I25&lt;=10000*J25,"交際費から除く","交際費（接待飲食費）")))</f>
        <v/>
      </c>
      <c r="N25" s="11">
        <f>IF(M25="","",IF(AND(C26="はい",N26&lt;&gt;""),N26,M25))</f>
        <v/>
      </c>
      <c r="O25" s="9">
        <f>IF(OR(N25="",N25="交際費から除く",N25="福利厚生費の候補"),0,H25)</f>
        <v/>
      </c>
      <c r="P25" s="9">
        <f>IF(N25="交際費（接待飲食費）",H25,0)</f>
        <v/>
      </c>
    </row>
    <row r="26">
      <c r="A26" s="8" t="n"/>
      <c r="B26" s="3" t="n"/>
      <c r="C26" s="3" t="n"/>
      <c r="D26" s="6" t="n"/>
      <c r="E26" s="3" t="n"/>
      <c r="F26" s="3" t="n"/>
      <c r="G26" s="3" t="n"/>
      <c r="H26" s="9">
        <f>IF(D26="","",IF($B$4="税抜",D26-ROUNDDOWN(D26*10/110,0),D26))</f>
        <v/>
      </c>
      <c r="I26" s="9">
        <f>IF(D26="","",IF(AND(C26="はい",ISNUMBER(I25)),I25+H26,H26))</f>
        <v/>
      </c>
      <c r="J26" s="10">
        <f>IF(D26="","",IF(AND(C26="はい",ISNUMBER(J25)),J25,E26+F26))</f>
        <v/>
      </c>
      <c r="K26" s="10">
        <f>IF(D26="","",IF(AND(C26="はい",ISNUMBER(K25)),MAX(K25,E26),E26))</f>
        <v/>
      </c>
      <c r="L26" s="9">
        <f>IF(OR(D26="",N(J26)=0),"",ROUNDDOWN(I26/J26,0))</f>
        <v/>
      </c>
      <c r="M26" s="11">
        <f>IF(L26="","",IF(K26=0,IF(G26="はい","福利厚生費の候補","交際費（社内飲食費）"),IF(I26&lt;=10000*J26,"交際費から除く","交際費（接待飲食費）")))</f>
        <v/>
      </c>
      <c r="N26" s="11">
        <f>IF(M26="","",IF(AND(C27="はい",N27&lt;&gt;""),N27,M26))</f>
        <v/>
      </c>
      <c r="O26" s="9">
        <f>IF(OR(N26="",N26="交際費から除く",N26="福利厚生費の候補"),0,H26)</f>
        <v/>
      </c>
      <c r="P26" s="9">
        <f>IF(N26="交際費（接待飲食費）",H26,0)</f>
        <v/>
      </c>
    </row>
    <row r="27">
      <c r="A27" s="8" t="n"/>
      <c r="B27" s="3" t="n"/>
      <c r="C27" s="3" t="n"/>
      <c r="D27" s="6" t="n"/>
      <c r="E27" s="3" t="n"/>
      <c r="F27" s="3" t="n"/>
      <c r="G27" s="3" t="n"/>
      <c r="H27" s="9">
        <f>IF(D27="","",IF($B$4="税抜",D27-ROUNDDOWN(D27*10/110,0),D27))</f>
        <v/>
      </c>
      <c r="I27" s="9">
        <f>IF(D27="","",IF(AND(C27="はい",ISNUMBER(I26)),I26+H27,H27))</f>
        <v/>
      </c>
      <c r="J27" s="10">
        <f>IF(D27="","",IF(AND(C27="はい",ISNUMBER(J26)),J26,E27+F27))</f>
        <v/>
      </c>
      <c r="K27" s="10">
        <f>IF(D27="","",IF(AND(C27="はい",ISNUMBER(K26)),MAX(K26,E27),E27))</f>
        <v/>
      </c>
      <c r="L27" s="9">
        <f>IF(OR(D27="",N(J27)=0),"",ROUNDDOWN(I27/J27,0))</f>
        <v/>
      </c>
      <c r="M27" s="11">
        <f>IF(L27="","",IF(K27=0,IF(G27="はい","福利厚生費の候補","交際費（社内飲食費）"),IF(I27&lt;=10000*J27,"交際費から除く","交際費（接待飲食費）")))</f>
        <v/>
      </c>
      <c r="N27" s="11">
        <f>IF(M27="","",IF(AND(C28="はい",N28&lt;&gt;""),N28,M27))</f>
        <v/>
      </c>
      <c r="O27" s="9">
        <f>IF(OR(N27="",N27="交際費から除く",N27="福利厚生費の候補"),0,H27)</f>
        <v/>
      </c>
      <c r="P27" s="9">
        <f>IF(N27="交際費（接待飲食費）",H27,0)</f>
        <v/>
      </c>
    </row>
    <row r="28">
      <c r="A28" s="8" t="n"/>
      <c r="B28" s="3" t="n"/>
      <c r="C28" s="3" t="n"/>
      <c r="D28" s="6" t="n"/>
      <c r="E28" s="3" t="n"/>
      <c r="F28" s="3" t="n"/>
      <c r="G28" s="3" t="n"/>
      <c r="H28" s="9">
        <f>IF(D28="","",IF($B$4="税抜",D28-ROUNDDOWN(D28*10/110,0),D28))</f>
        <v/>
      </c>
      <c r="I28" s="9">
        <f>IF(D28="","",IF(AND(C28="はい",ISNUMBER(I27)),I27+H28,H28))</f>
        <v/>
      </c>
      <c r="J28" s="10">
        <f>IF(D28="","",IF(AND(C28="はい",ISNUMBER(J27)),J27,E28+F28))</f>
        <v/>
      </c>
      <c r="K28" s="10">
        <f>IF(D28="","",IF(AND(C28="はい",ISNUMBER(K27)),MAX(K27,E28),E28))</f>
        <v/>
      </c>
      <c r="L28" s="9">
        <f>IF(OR(D28="",N(J28)=0),"",ROUNDDOWN(I28/J28,0))</f>
        <v/>
      </c>
      <c r="M28" s="11">
        <f>IF(L28="","",IF(K28=0,IF(G28="はい","福利厚生費の候補","交際費（社内飲食費）"),IF(I28&lt;=10000*J28,"交際費から除く","交際費（接待飲食費）")))</f>
        <v/>
      </c>
      <c r="N28" s="11">
        <f>IF(M28="","",IF(AND(C29="はい",N29&lt;&gt;""),N29,M28))</f>
        <v/>
      </c>
      <c r="O28" s="9">
        <f>IF(OR(N28="",N28="交際費から除く",N28="福利厚生費の候補"),0,H28)</f>
        <v/>
      </c>
      <c r="P28" s="9">
        <f>IF(N28="交際費（接待飲食費）",H28,0)</f>
        <v/>
      </c>
    </row>
    <row r="29">
      <c r="A29" s="8" t="n"/>
      <c r="B29" s="3" t="n"/>
      <c r="C29" s="3" t="n"/>
      <c r="D29" s="6" t="n"/>
      <c r="E29" s="3" t="n"/>
      <c r="F29" s="3" t="n"/>
      <c r="G29" s="3" t="n"/>
      <c r="H29" s="9">
        <f>IF(D29="","",IF($B$4="税抜",D29-ROUNDDOWN(D29*10/110,0),D29))</f>
        <v/>
      </c>
      <c r="I29" s="9">
        <f>IF(D29="","",IF(AND(C29="はい",ISNUMBER(I28)),I28+H29,H29))</f>
        <v/>
      </c>
      <c r="J29" s="10">
        <f>IF(D29="","",IF(AND(C29="はい",ISNUMBER(J28)),J28,E29+F29))</f>
        <v/>
      </c>
      <c r="K29" s="10">
        <f>IF(D29="","",IF(AND(C29="はい",ISNUMBER(K28)),MAX(K28,E29),E29))</f>
        <v/>
      </c>
      <c r="L29" s="9">
        <f>IF(OR(D29="",N(J29)=0),"",ROUNDDOWN(I29/J29,0))</f>
        <v/>
      </c>
      <c r="M29" s="11">
        <f>IF(L29="","",IF(K29=0,IF(G29="はい","福利厚生費の候補","交際費（社内飲食費）"),IF(I29&lt;=10000*J29,"交際費から除く","交際費（接待飲食費）")))</f>
        <v/>
      </c>
      <c r="N29" s="11">
        <f>IF(M29="","",IF(AND(C30="はい",N30&lt;&gt;""),N30,M29))</f>
        <v/>
      </c>
      <c r="O29" s="9">
        <f>IF(OR(N29="",N29="交際費から除く",N29="福利厚生費の候補"),0,H29)</f>
        <v/>
      </c>
      <c r="P29" s="9">
        <f>IF(N29="交際費（接待飲食費）",H29,0)</f>
        <v/>
      </c>
    </row>
    <row r="30">
      <c r="A30" s="8" t="n"/>
      <c r="B30" s="3" t="n"/>
      <c r="C30" s="3" t="n"/>
      <c r="D30" s="6" t="n"/>
      <c r="E30" s="3" t="n"/>
      <c r="F30" s="3" t="n"/>
      <c r="G30" s="3" t="n"/>
      <c r="H30" s="9">
        <f>IF(D30="","",IF($B$4="税抜",D30-ROUNDDOWN(D30*10/110,0),D30))</f>
        <v/>
      </c>
      <c r="I30" s="9">
        <f>IF(D30="","",IF(AND(C30="はい",ISNUMBER(I29)),I29+H30,H30))</f>
        <v/>
      </c>
      <c r="J30" s="10">
        <f>IF(D30="","",IF(AND(C30="はい",ISNUMBER(J29)),J29,E30+F30))</f>
        <v/>
      </c>
      <c r="K30" s="10">
        <f>IF(D30="","",IF(AND(C30="はい",ISNUMBER(K29)),MAX(K29,E30),E30))</f>
        <v/>
      </c>
      <c r="L30" s="9">
        <f>IF(OR(D30="",N(J30)=0),"",ROUNDDOWN(I30/J30,0))</f>
        <v/>
      </c>
      <c r="M30" s="11">
        <f>IF(L30="","",IF(K30=0,IF(G30="はい","福利厚生費の候補","交際費（社内飲食費）"),IF(I30&lt;=10000*J30,"交際費から除く","交際費（接待飲食費）")))</f>
        <v/>
      </c>
      <c r="N30" s="11">
        <f>IF(M30="","",M30)</f>
        <v/>
      </c>
      <c r="O30" s="9">
        <f>IF(OR(N30="",N30="交際費から除く",N30="福利厚生費の候補"),0,H30)</f>
        <v/>
      </c>
      <c r="P30" s="9">
        <f>IF(N30="交際費（接待飲食費）",H30,0)</f>
        <v/>
      </c>
    </row>
    <row r="32">
      <c r="A32" t="inlineStr">
        <is>
          <t>判定に使う額: 税抜経理なら税込の支払額から10/110を引いた額（1円未満切り捨て）。領収書の消費税額と違うときはH列を上書きする。</t>
        </is>
      </c>
    </row>
    <row r="33">
      <c r="A33" t="inlineStr">
        <is>
          <t>同じ店で続けた二次会は、前の行と足して1人当たりを出す。人数は前の行のまま（同じ顔ぶれで続けた前提）。</t>
        </is>
      </c>
    </row>
    <row r="34">
      <c r="A34" t="inlineStr">
        <is>
          <t>1人当たりが1万円を超えると、超えた分ではなく全額が交際費等になる（国税庁 交際費等（飲食費）に関するQ&amp;A Q9）。</t>
        </is>
      </c>
    </row>
    <row r="35">
      <c r="A35" t="inlineStr">
        <is>
          <t>交際費から除くには、日付、社外の参加者の名前と関係、人数、金額、店の名前と所在地を書いた書類を残す。</t>
        </is>
      </c>
    </row>
    <row r="36">
      <c r="A36" t="inlineStr">
        <is>
          <t>社外の人がいない会は1万円の基準を使えない。社員全員が対象でも福利厚生費になるかは会の中身による。</t>
        </is>
      </c>
    </row>
  </sheetData>
  <conditionalFormatting sqref="N11:N30">
    <cfRule type="expression" priority="1" dxfId="0">
      <formula>LEFT($N11,4)="交際費（"</formula>
    </cfRule>
    <cfRule type="expression" priority="2" dxfId="1">
      <formula>OR($N11="交際費から除く",$N11="福利厚生費の候補")</formula>
    </cfRule>
  </conditionalFormatting>
  <conditionalFormatting sqref="L11:L30">
    <cfRule type="expression" priority="3" dxfId="0">
      <formula>AND($L11&lt;&gt;"",$I11&gt;10000*$J11,$K11&gt;0)</formula>
    </cfRule>
  </conditionalFormatting>
  <dataValidations count="4">
    <dataValidation sqref="B4" showDropDown="0" showInputMessage="0" showErrorMessage="0" allowBlank="1" error="税込か税抜を選ぶ" type="list">
      <formula1>"税込,税抜"</formula1>
    </dataValidation>
    <dataValidation sqref="B5" showDropDown="0" showInputMessage="0" showErrorMessage="0" allowBlank="1" error="3つの区分から選ぶ" type="list">
      <formula1>"資本金1億円以下,資本金1億円超100億円以下,資本金100億円超"</formula1>
    </dataValidation>
    <dataValidation sqref="C11:C30" showDropDown="0" showInputMessage="0" showErrorMessage="0" allowBlank="1" error="はいかいいえを選ぶ" type="list">
      <formula1>"はい,いいえ"</formula1>
    </dataValidation>
    <dataValidation sqref="G11:G30" showDropDown="0" showInputMessage="0" showErrorMessage="0" allowBlank="1" error="はいかいいえを選ぶ" type="list">
      <formula1>"はい,いいえ"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一次会と二次会の1人当たりの額30通り。別の店で続けたときと、同じ店で続けたときに交際費等になる額</t>
        </is>
      </c>
    </row>
    <row r="2">
      <c r="A2" t="inlineStr">
        <is>
          <t>黄色を入れる。数字は2つの会を合わせて交際費等に入る額。0は交際費等から除けた組み合わせ。同じ店の分は会計を合わせてから税抜にしている</t>
        </is>
      </c>
    </row>
    <row r="4">
      <c r="A4" s="2" t="inlineStr">
        <is>
          <t>人数（同じ顔ぶれで両方に出る）</t>
        </is>
      </c>
      <c r="B4" s="5" t="n">
        <v>8</v>
      </c>
    </row>
    <row r="5">
      <c r="A5" s="2" t="inlineStr">
        <is>
          <t>消費税の経理の方式</t>
        </is>
      </c>
      <c r="B5" s="3" t="inlineStr">
        <is>
          <t>税込</t>
        </is>
      </c>
    </row>
    <row r="8">
      <c r="A8" s="12" t="inlineStr">
        <is>
          <t>別の店で続けた（会ごとに判定）</t>
        </is>
      </c>
    </row>
    <row r="9">
      <c r="A9" s="7" t="inlineStr">
        <is>
          <t>一次会の1人当たり（税込）＼二次会</t>
        </is>
      </c>
      <c r="B9" s="13" t="n">
        <v>1000</v>
      </c>
      <c r="C9" s="13" t="n">
        <v>2000</v>
      </c>
      <c r="D9" s="13" t="n">
        <v>3000</v>
      </c>
      <c r="E9" s="13" t="n">
        <v>4000</v>
      </c>
      <c r="F9" s="13" t="n">
        <v>5000</v>
      </c>
    </row>
    <row r="10">
      <c r="A10" s="14" t="n">
        <v>5000</v>
      </c>
      <c r="B10" s="15">
        <f>IF(IF($B$5="税抜",($A10*$B$4)-ROUNDDOWN(($A10*$B$4)*10/110,0),($A10*$B$4))&gt;10000*$B$4,IF($B$5="税抜",($A10*$B$4)-ROUNDDOWN(($A10*$B$4)*10/110,0),($A10*$B$4)),0)+IF(IF($B$5="税抜",(B$9*$B$4)-ROUNDDOWN((B$9*$B$4)*10/110,0),(B$9*$B$4))&gt;10000*$B$4,IF($B$5="税抜",(B$9*$B$4)-ROUNDDOWN((B$9*$B$4)*10/110,0),(B$9*$B$4)),0)</f>
        <v/>
      </c>
      <c r="C10" s="15">
        <f>IF(IF($B$5="税抜",($A10*$B$4)-ROUNDDOWN(($A10*$B$4)*10/110,0),($A10*$B$4))&gt;10000*$B$4,IF($B$5="税抜",($A10*$B$4)-ROUNDDOWN(($A10*$B$4)*10/110,0),($A10*$B$4)),0)+IF(IF($B$5="税抜",(C$9*$B$4)-ROUNDDOWN((C$9*$B$4)*10/110,0),(C$9*$B$4))&gt;10000*$B$4,IF($B$5="税抜",(C$9*$B$4)-ROUNDDOWN((C$9*$B$4)*10/110,0),(C$9*$B$4)),0)</f>
        <v/>
      </c>
      <c r="D10" s="15">
        <f>IF(IF($B$5="税抜",($A10*$B$4)-ROUNDDOWN(($A10*$B$4)*10/110,0),($A10*$B$4))&gt;10000*$B$4,IF($B$5="税抜",($A10*$B$4)-ROUNDDOWN(($A10*$B$4)*10/110,0),($A10*$B$4)),0)+IF(IF($B$5="税抜",(D$9*$B$4)-ROUNDDOWN((D$9*$B$4)*10/110,0),(D$9*$B$4))&gt;10000*$B$4,IF($B$5="税抜",(D$9*$B$4)-ROUNDDOWN((D$9*$B$4)*10/110,0),(D$9*$B$4)),0)</f>
        <v/>
      </c>
      <c r="E10" s="15">
        <f>IF(IF($B$5="税抜",($A10*$B$4)-ROUNDDOWN(($A10*$B$4)*10/110,0),($A10*$B$4))&gt;10000*$B$4,IF($B$5="税抜",($A10*$B$4)-ROUNDDOWN(($A10*$B$4)*10/110,0),($A10*$B$4)),0)+IF(IF($B$5="税抜",(E$9*$B$4)-ROUNDDOWN((E$9*$B$4)*10/110,0),(E$9*$B$4))&gt;10000*$B$4,IF($B$5="税抜",(E$9*$B$4)-ROUNDDOWN((E$9*$B$4)*10/110,0),(E$9*$B$4)),0)</f>
        <v/>
      </c>
      <c r="F10" s="15">
        <f>IF(IF($B$5="税抜",($A10*$B$4)-ROUNDDOWN(($A10*$B$4)*10/110,0),($A10*$B$4))&gt;10000*$B$4,IF($B$5="税抜",($A10*$B$4)-ROUNDDOWN(($A10*$B$4)*10/110,0),($A10*$B$4)),0)+IF(IF($B$5="税抜",(F$9*$B$4)-ROUNDDOWN((F$9*$B$4)*10/110,0),(F$9*$B$4))&gt;10000*$B$4,IF($B$5="税抜",(F$9*$B$4)-ROUNDDOWN((F$9*$B$4)*10/110,0),(F$9*$B$4)),0)</f>
        <v/>
      </c>
    </row>
    <row r="11">
      <c r="A11" s="14" t="n">
        <v>6000</v>
      </c>
      <c r="B11" s="15">
        <f>IF(IF($B$5="税抜",($A11*$B$4)-ROUNDDOWN(($A11*$B$4)*10/110,0),($A11*$B$4))&gt;10000*$B$4,IF($B$5="税抜",($A11*$B$4)-ROUNDDOWN(($A11*$B$4)*10/110,0),($A11*$B$4)),0)+IF(IF($B$5="税抜",(B$9*$B$4)-ROUNDDOWN((B$9*$B$4)*10/110,0),(B$9*$B$4))&gt;10000*$B$4,IF($B$5="税抜",(B$9*$B$4)-ROUNDDOWN((B$9*$B$4)*10/110,0),(B$9*$B$4)),0)</f>
        <v/>
      </c>
      <c r="C11" s="15">
        <f>IF(IF($B$5="税抜",($A11*$B$4)-ROUNDDOWN(($A11*$B$4)*10/110,0),($A11*$B$4))&gt;10000*$B$4,IF($B$5="税抜",($A11*$B$4)-ROUNDDOWN(($A11*$B$4)*10/110,0),($A11*$B$4)),0)+IF(IF($B$5="税抜",(C$9*$B$4)-ROUNDDOWN((C$9*$B$4)*10/110,0),(C$9*$B$4))&gt;10000*$B$4,IF($B$5="税抜",(C$9*$B$4)-ROUNDDOWN((C$9*$B$4)*10/110,0),(C$9*$B$4)),0)</f>
        <v/>
      </c>
      <c r="D11" s="15">
        <f>IF(IF($B$5="税抜",($A11*$B$4)-ROUNDDOWN(($A11*$B$4)*10/110,0),($A11*$B$4))&gt;10000*$B$4,IF($B$5="税抜",($A11*$B$4)-ROUNDDOWN(($A11*$B$4)*10/110,0),($A11*$B$4)),0)+IF(IF($B$5="税抜",(D$9*$B$4)-ROUNDDOWN((D$9*$B$4)*10/110,0),(D$9*$B$4))&gt;10000*$B$4,IF($B$5="税抜",(D$9*$B$4)-ROUNDDOWN((D$9*$B$4)*10/110,0),(D$9*$B$4)),0)</f>
        <v/>
      </c>
      <c r="E11" s="15">
        <f>IF(IF($B$5="税抜",($A11*$B$4)-ROUNDDOWN(($A11*$B$4)*10/110,0),($A11*$B$4))&gt;10000*$B$4,IF($B$5="税抜",($A11*$B$4)-ROUNDDOWN(($A11*$B$4)*10/110,0),($A11*$B$4)),0)+IF(IF($B$5="税抜",(E$9*$B$4)-ROUNDDOWN((E$9*$B$4)*10/110,0),(E$9*$B$4))&gt;10000*$B$4,IF($B$5="税抜",(E$9*$B$4)-ROUNDDOWN((E$9*$B$4)*10/110,0),(E$9*$B$4)),0)</f>
        <v/>
      </c>
      <c r="F11" s="15">
        <f>IF(IF($B$5="税抜",($A11*$B$4)-ROUNDDOWN(($A11*$B$4)*10/110,0),($A11*$B$4))&gt;10000*$B$4,IF($B$5="税抜",($A11*$B$4)-ROUNDDOWN(($A11*$B$4)*10/110,0),($A11*$B$4)),0)+IF(IF($B$5="税抜",(F$9*$B$4)-ROUNDDOWN((F$9*$B$4)*10/110,0),(F$9*$B$4))&gt;10000*$B$4,IF($B$5="税抜",(F$9*$B$4)-ROUNDDOWN((F$9*$B$4)*10/110,0),(F$9*$B$4)),0)</f>
        <v/>
      </c>
    </row>
    <row r="12">
      <c r="A12" s="14" t="n">
        <v>7000</v>
      </c>
      <c r="B12" s="15">
        <f>IF(IF($B$5="税抜",($A12*$B$4)-ROUNDDOWN(($A12*$B$4)*10/110,0),($A12*$B$4))&gt;10000*$B$4,IF($B$5="税抜",($A12*$B$4)-ROUNDDOWN(($A12*$B$4)*10/110,0),($A12*$B$4)),0)+IF(IF($B$5="税抜",(B$9*$B$4)-ROUNDDOWN((B$9*$B$4)*10/110,0),(B$9*$B$4))&gt;10000*$B$4,IF($B$5="税抜",(B$9*$B$4)-ROUNDDOWN((B$9*$B$4)*10/110,0),(B$9*$B$4)),0)</f>
        <v/>
      </c>
      <c r="C12" s="15">
        <f>IF(IF($B$5="税抜",($A12*$B$4)-ROUNDDOWN(($A12*$B$4)*10/110,0),($A12*$B$4))&gt;10000*$B$4,IF($B$5="税抜",($A12*$B$4)-ROUNDDOWN(($A12*$B$4)*10/110,0),($A12*$B$4)),0)+IF(IF($B$5="税抜",(C$9*$B$4)-ROUNDDOWN((C$9*$B$4)*10/110,0),(C$9*$B$4))&gt;10000*$B$4,IF($B$5="税抜",(C$9*$B$4)-ROUNDDOWN((C$9*$B$4)*10/110,0),(C$9*$B$4)),0)</f>
        <v/>
      </c>
      <c r="D12" s="15">
        <f>IF(IF($B$5="税抜",($A12*$B$4)-ROUNDDOWN(($A12*$B$4)*10/110,0),($A12*$B$4))&gt;10000*$B$4,IF($B$5="税抜",($A12*$B$4)-ROUNDDOWN(($A12*$B$4)*10/110,0),($A12*$B$4)),0)+IF(IF($B$5="税抜",(D$9*$B$4)-ROUNDDOWN((D$9*$B$4)*10/110,0),(D$9*$B$4))&gt;10000*$B$4,IF($B$5="税抜",(D$9*$B$4)-ROUNDDOWN((D$9*$B$4)*10/110,0),(D$9*$B$4)),0)</f>
        <v/>
      </c>
      <c r="E12" s="15">
        <f>IF(IF($B$5="税抜",($A12*$B$4)-ROUNDDOWN(($A12*$B$4)*10/110,0),($A12*$B$4))&gt;10000*$B$4,IF($B$5="税抜",($A12*$B$4)-ROUNDDOWN(($A12*$B$4)*10/110,0),($A12*$B$4)),0)+IF(IF($B$5="税抜",(E$9*$B$4)-ROUNDDOWN((E$9*$B$4)*10/110,0),(E$9*$B$4))&gt;10000*$B$4,IF($B$5="税抜",(E$9*$B$4)-ROUNDDOWN((E$9*$B$4)*10/110,0),(E$9*$B$4)),0)</f>
        <v/>
      </c>
      <c r="F12" s="15">
        <f>IF(IF($B$5="税抜",($A12*$B$4)-ROUNDDOWN(($A12*$B$4)*10/110,0),($A12*$B$4))&gt;10000*$B$4,IF($B$5="税抜",($A12*$B$4)-ROUNDDOWN(($A12*$B$4)*10/110,0),($A12*$B$4)),0)+IF(IF($B$5="税抜",(F$9*$B$4)-ROUNDDOWN((F$9*$B$4)*10/110,0),(F$9*$B$4))&gt;10000*$B$4,IF($B$5="税抜",(F$9*$B$4)-ROUNDDOWN((F$9*$B$4)*10/110,0),(F$9*$B$4)),0)</f>
        <v/>
      </c>
    </row>
    <row r="13">
      <c r="A13" s="14" t="n">
        <v>8000</v>
      </c>
      <c r="B13" s="15">
        <f>IF(IF($B$5="税抜",($A13*$B$4)-ROUNDDOWN(($A13*$B$4)*10/110,0),($A13*$B$4))&gt;10000*$B$4,IF($B$5="税抜",($A13*$B$4)-ROUNDDOWN(($A13*$B$4)*10/110,0),($A13*$B$4)),0)+IF(IF($B$5="税抜",(B$9*$B$4)-ROUNDDOWN((B$9*$B$4)*10/110,0),(B$9*$B$4))&gt;10000*$B$4,IF($B$5="税抜",(B$9*$B$4)-ROUNDDOWN((B$9*$B$4)*10/110,0),(B$9*$B$4)),0)</f>
        <v/>
      </c>
      <c r="C13" s="15">
        <f>IF(IF($B$5="税抜",($A13*$B$4)-ROUNDDOWN(($A13*$B$4)*10/110,0),($A13*$B$4))&gt;10000*$B$4,IF($B$5="税抜",($A13*$B$4)-ROUNDDOWN(($A13*$B$4)*10/110,0),($A13*$B$4)),0)+IF(IF($B$5="税抜",(C$9*$B$4)-ROUNDDOWN((C$9*$B$4)*10/110,0),(C$9*$B$4))&gt;10000*$B$4,IF($B$5="税抜",(C$9*$B$4)-ROUNDDOWN((C$9*$B$4)*10/110,0),(C$9*$B$4)),0)</f>
        <v/>
      </c>
      <c r="D13" s="15">
        <f>IF(IF($B$5="税抜",($A13*$B$4)-ROUNDDOWN(($A13*$B$4)*10/110,0),($A13*$B$4))&gt;10000*$B$4,IF($B$5="税抜",($A13*$B$4)-ROUNDDOWN(($A13*$B$4)*10/110,0),($A13*$B$4)),0)+IF(IF($B$5="税抜",(D$9*$B$4)-ROUNDDOWN((D$9*$B$4)*10/110,0),(D$9*$B$4))&gt;10000*$B$4,IF($B$5="税抜",(D$9*$B$4)-ROUNDDOWN((D$9*$B$4)*10/110,0),(D$9*$B$4)),0)</f>
        <v/>
      </c>
      <c r="E13" s="15">
        <f>IF(IF($B$5="税抜",($A13*$B$4)-ROUNDDOWN(($A13*$B$4)*10/110,0),($A13*$B$4))&gt;10000*$B$4,IF($B$5="税抜",($A13*$B$4)-ROUNDDOWN(($A13*$B$4)*10/110,0),($A13*$B$4)),0)+IF(IF($B$5="税抜",(E$9*$B$4)-ROUNDDOWN((E$9*$B$4)*10/110,0),(E$9*$B$4))&gt;10000*$B$4,IF($B$5="税抜",(E$9*$B$4)-ROUNDDOWN((E$9*$B$4)*10/110,0),(E$9*$B$4)),0)</f>
        <v/>
      </c>
      <c r="F13" s="15">
        <f>IF(IF($B$5="税抜",($A13*$B$4)-ROUNDDOWN(($A13*$B$4)*10/110,0),($A13*$B$4))&gt;10000*$B$4,IF($B$5="税抜",($A13*$B$4)-ROUNDDOWN(($A13*$B$4)*10/110,0),($A13*$B$4)),0)+IF(IF($B$5="税抜",(F$9*$B$4)-ROUNDDOWN((F$9*$B$4)*10/110,0),(F$9*$B$4))&gt;10000*$B$4,IF($B$5="税抜",(F$9*$B$4)-ROUNDDOWN((F$9*$B$4)*10/110,0),(F$9*$B$4)),0)</f>
        <v/>
      </c>
    </row>
    <row r="14">
      <c r="A14" s="14" t="n">
        <v>9000</v>
      </c>
      <c r="B14" s="15">
        <f>IF(IF($B$5="税抜",($A14*$B$4)-ROUNDDOWN(($A14*$B$4)*10/110,0),($A14*$B$4))&gt;10000*$B$4,IF($B$5="税抜",($A14*$B$4)-ROUNDDOWN(($A14*$B$4)*10/110,0),($A14*$B$4)),0)+IF(IF($B$5="税抜",(B$9*$B$4)-ROUNDDOWN((B$9*$B$4)*10/110,0),(B$9*$B$4))&gt;10000*$B$4,IF($B$5="税抜",(B$9*$B$4)-ROUNDDOWN((B$9*$B$4)*10/110,0),(B$9*$B$4)),0)</f>
        <v/>
      </c>
      <c r="C14" s="15">
        <f>IF(IF($B$5="税抜",($A14*$B$4)-ROUNDDOWN(($A14*$B$4)*10/110,0),($A14*$B$4))&gt;10000*$B$4,IF($B$5="税抜",($A14*$B$4)-ROUNDDOWN(($A14*$B$4)*10/110,0),($A14*$B$4)),0)+IF(IF($B$5="税抜",(C$9*$B$4)-ROUNDDOWN((C$9*$B$4)*10/110,0),(C$9*$B$4))&gt;10000*$B$4,IF($B$5="税抜",(C$9*$B$4)-ROUNDDOWN((C$9*$B$4)*10/110,0),(C$9*$B$4)),0)</f>
        <v/>
      </c>
      <c r="D14" s="15">
        <f>IF(IF($B$5="税抜",($A14*$B$4)-ROUNDDOWN(($A14*$B$4)*10/110,0),($A14*$B$4))&gt;10000*$B$4,IF($B$5="税抜",($A14*$B$4)-ROUNDDOWN(($A14*$B$4)*10/110,0),($A14*$B$4)),0)+IF(IF($B$5="税抜",(D$9*$B$4)-ROUNDDOWN((D$9*$B$4)*10/110,0),(D$9*$B$4))&gt;10000*$B$4,IF($B$5="税抜",(D$9*$B$4)-ROUNDDOWN((D$9*$B$4)*10/110,0),(D$9*$B$4)),0)</f>
        <v/>
      </c>
      <c r="E14" s="15">
        <f>IF(IF($B$5="税抜",($A14*$B$4)-ROUNDDOWN(($A14*$B$4)*10/110,0),($A14*$B$4))&gt;10000*$B$4,IF($B$5="税抜",($A14*$B$4)-ROUNDDOWN(($A14*$B$4)*10/110,0),($A14*$B$4)),0)+IF(IF($B$5="税抜",(E$9*$B$4)-ROUNDDOWN((E$9*$B$4)*10/110,0),(E$9*$B$4))&gt;10000*$B$4,IF($B$5="税抜",(E$9*$B$4)-ROUNDDOWN((E$9*$B$4)*10/110,0),(E$9*$B$4)),0)</f>
        <v/>
      </c>
      <c r="F14" s="15">
        <f>IF(IF($B$5="税抜",($A14*$B$4)-ROUNDDOWN(($A14*$B$4)*10/110,0),($A14*$B$4))&gt;10000*$B$4,IF($B$5="税抜",($A14*$B$4)-ROUNDDOWN(($A14*$B$4)*10/110,0),($A14*$B$4)),0)+IF(IF($B$5="税抜",(F$9*$B$4)-ROUNDDOWN((F$9*$B$4)*10/110,0),(F$9*$B$4))&gt;10000*$B$4,IF($B$5="税抜",(F$9*$B$4)-ROUNDDOWN((F$9*$B$4)*10/110,0),(F$9*$B$4)),0)</f>
        <v/>
      </c>
    </row>
    <row r="15">
      <c r="A15" s="14" t="n">
        <v>10000</v>
      </c>
      <c r="B15" s="15">
        <f>IF(IF($B$5="税抜",($A15*$B$4)-ROUNDDOWN(($A15*$B$4)*10/110,0),($A15*$B$4))&gt;10000*$B$4,IF($B$5="税抜",($A15*$B$4)-ROUNDDOWN(($A15*$B$4)*10/110,0),($A15*$B$4)),0)+IF(IF($B$5="税抜",(B$9*$B$4)-ROUNDDOWN((B$9*$B$4)*10/110,0),(B$9*$B$4))&gt;10000*$B$4,IF($B$5="税抜",(B$9*$B$4)-ROUNDDOWN((B$9*$B$4)*10/110,0),(B$9*$B$4)),0)</f>
        <v/>
      </c>
      <c r="C15" s="15">
        <f>IF(IF($B$5="税抜",($A15*$B$4)-ROUNDDOWN(($A15*$B$4)*10/110,0),($A15*$B$4))&gt;10000*$B$4,IF($B$5="税抜",($A15*$B$4)-ROUNDDOWN(($A15*$B$4)*10/110,0),($A15*$B$4)),0)+IF(IF($B$5="税抜",(C$9*$B$4)-ROUNDDOWN((C$9*$B$4)*10/110,0),(C$9*$B$4))&gt;10000*$B$4,IF($B$5="税抜",(C$9*$B$4)-ROUNDDOWN((C$9*$B$4)*10/110,0),(C$9*$B$4)),0)</f>
        <v/>
      </c>
      <c r="D15" s="15">
        <f>IF(IF($B$5="税抜",($A15*$B$4)-ROUNDDOWN(($A15*$B$4)*10/110,0),($A15*$B$4))&gt;10000*$B$4,IF($B$5="税抜",($A15*$B$4)-ROUNDDOWN(($A15*$B$4)*10/110,0),($A15*$B$4)),0)+IF(IF($B$5="税抜",(D$9*$B$4)-ROUNDDOWN((D$9*$B$4)*10/110,0),(D$9*$B$4))&gt;10000*$B$4,IF($B$5="税抜",(D$9*$B$4)-ROUNDDOWN((D$9*$B$4)*10/110,0),(D$9*$B$4)),0)</f>
        <v/>
      </c>
      <c r="E15" s="15">
        <f>IF(IF($B$5="税抜",($A15*$B$4)-ROUNDDOWN(($A15*$B$4)*10/110,0),($A15*$B$4))&gt;10000*$B$4,IF($B$5="税抜",($A15*$B$4)-ROUNDDOWN(($A15*$B$4)*10/110,0),($A15*$B$4)),0)+IF(IF($B$5="税抜",(E$9*$B$4)-ROUNDDOWN((E$9*$B$4)*10/110,0),(E$9*$B$4))&gt;10000*$B$4,IF($B$5="税抜",(E$9*$B$4)-ROUNDDOWN((E$9*$B$4)*10/110,0),(E$9*$B$4)),0)</f>
        <v/>
      </c>
      <c r="F15" s="15">
        <f>IF(IF($B$5="税抜",($A15*$B$4)-ROUNDDOWN(($A15*$B$4)*10/110,0),($A15*$B$4))&gt;10000*$B$4,IF($B$5="税抜",($A15*$B$4)-ROUNDDOWN(($A15*$B$4)*10/110,0),($A15*$B$4)),0)+IF(IF($B$5="税抜",(F$9*$B$4)-ROUNDDOWN((F$9*$B$4)*10/110,0),(F$9*$B$4))&gt;10000*$B$4,IF($B$5="税抜",(F$9*$B$4)-ROUNDDOWN((F$9*$B$4)*10/110,0),(F$9*$B$4)),0)</f>
        <v/>
      </c>
    </row>
    <row r="16">
      <c r="A16" s="2" t="inlineStr">
        <is>
          <t>交際費等になる組み合わせ</t>
        </is>
      </c>
      <c r="B16" s="16">
        <f>COUNTIF(B10:F15,"&gt;0")</f>
        <v/>
      </c>
      <c r="C16" s="2" t="inlineStr">
        <is>
          <t>全部で</t>
        </is>
      </c>
      <c r="D16" s="17">
        <f>COUNT(B10:F15)</f>
        <v/>
      </c>
    </row>
    <row r="17">
      <c r="A17" s="12" t="inlineStr">
        <is>
          <t>同じ店で続けた（合わせて判定）</t>
        </is>
      </c>
    </row>
    <row r="18">
      <c r="A18" s="7" t="inlineStr">
        <is>
          <t>一次会の1人当たり（税込）＼二次会</t>
        </is>
      </c>
      <c r="B18" s="13" t="n">
        <v>1000</v>
      </c>
      <c r="C18" s="13" t="n">
        <v>2000</v>
      </c>
      <c r="D18" s="13" t="n">
        <v>3000</v>
      </c>
      <c r="E18" s="13" t="n">
        <v>4000</v>
      </c>
      <c r="F18" s="13" t="n">
        <v>5000</v>
      </c>
    </row>
    <row r="19">
      <c r="A19" s="14" t="n">
        <v>5000</v>
      </c>
      <c r="B19" s="15">
        <f>IF(IF($B$5="税抜",(($A19*$B$4)+(B$18*$B$4))-ROUNDDOWN((($A19*$B$4)+(B$18*$B$4))*10/110,0),(($A19*$B$4)+(B$18*$B$4)))&gt;10000*$B$4,IF($B$5="税抜",(($A19*$B$4)+(B$18*$B$4))-ROUNDDOWN((($A19*$B$4)+(B$18*$B$4))*10/110,0),(($A19*$B$4)+(B$18*$B$4))),0)</f>
        <v/>
      </c>
      <c r="C19" s="15">
        <f>IF(IF($B$5="税抜",(($A19*$B$4)+(C$18*$B$4))-ROUNDDOWN((($A19*$B$4)+(C$18*$B$4))*10/110,0),(($A19*$B$4)+(C$18*$B$4)))&gt;10000*$B$4,IF($B$5="税抜",(($A19*$B$4)+(C$18*$B$4))-ROUNDDOWN((($A19*$B$4)+(C$18*$B$4))*10/110,0),(($A19*$B$4)+(C$18*$B$4))),0)</f>
        <v/>
      </c>
      <c r="D19" s="15">
        <f>IF(IF($B$5="税抜",(($A19*$B$4)+(D$18*$B$4))-ROUNDDOWN((($A19*$B$4)+(D$18*$B$4))*10/110,0),(($A19*$B$4)+(D$18*$B$4)))&gt;10000*$B$4,IF($B$5="税抜",(($A19*$B$4)+(D$18*$B$4))-ROUNDDOWN((($A19*$B$4)+(D$18*$B$4))*10/110,0),(($A19*$B$4)+(D$18*$B$4))),0)</f>
        <v/>
      </c>
      <c r="E19" s="15">
        <f>IF(IF($B$5="税抜",(($A19*$B$4)+(E$18*$B$4))-ROUNDDOWN((($A19*$B$4)+(E$18*$B$4))*10/110,0),(($A19*$B$4)+(E$18*$B$4)))&gt;10000*$B$4,IF($B$5="税抜",(($A19*$B$4)+(E$18*$B$4))-ROUNDDOWN((($A19*$B$4)+(E$18*$B$4))*10/110,0),(($A19*$B$4)+(E$18*$B$4))),0)</f>
        <v/>
      </c>
      <c r="F19" s="15">
        <f>IF(IF($B$5="税抜",(($A19*$B$4)+(F$18*$B$4))-ROUNDDOWN((($A19*$B$4)+(F$18*$B$4))*10/110,0),(($A19*$B$4)+(F$18*$B$4)))&gt;10000*$B$4,IF($B$5="税抜",(($A19*$B$4)+(F$18*$B$4))-ROUNDDOWN((($A19*$B$4)+(F$18*$B$4))*10/110,0),(($A19*$B$4)+(F$18*$B$4))),0)</f>
        <v/>
      </c>
    </row>
    <row r="20">
      <c r="A20" s="14" t="n">
        <v>6000</v>
      </c>
      <c r="B20" s="15">
        <f>IF(IF($B$5="税抜",(($A20*$B$4)+(B$18*$B$4))-ROUNDDOWN((($A20*$B$4)+(B$18*$B$4))*10/110,0),(($A20*$B$4)+(B$18*$B$4)))&gt;10000*$B$4,IF($B$5="税抜",(($A20*$B$4)+(B$18*$B$4))-ROUNDDOWN((($A20*$B$4)+(B$18*$B$4))*10/110,0),(($A20*$B$4)+(B$18*$B$4))),0)</f>
        <v/>
      </c>
      <c r="C20" s="15">
        <f>IF(IF($B$5="税抜",(($A20*$B$4)+(C$18*$B$4))-ROUNDDOWN((($A20*$B$4)+(C$18*$B$4))*10/110,0),(($A20*$B$4)+(C$18*$B$4)))&gt;10000*$B$4,IF($B$5="税抜",(($A20*$B$4)+(C$18*$B$4))-ROUNDDOWN((($A20*$B$4)+(C$18*$B$4))*10/110,0),(($A20*$B$4)+(C$18*$B$4))),0)</f>
        <v/>
      </c>
      <c r="D20" s="15">
        <f>IF(IF($B$5="税抜",(($A20*$B$4)+(D$18*$B$4))-ROUNDDOWN((($A20*$B$4)+(D$18*$B$4))*10/110,0),(($A20*$B$4)+(D$18*$B$4)))&gt;10000*$B$4,IF($B$5="税抜",(($A20*$B$4)+(D$18*$B$4))-ROUNDDOWN((($A20*$B$4)+(D$18*$B$4))*10/110,0),(($A20*$B$4)+(D$18*$B$4))),0)</f>
        <v/>
      </c>
      <c r="E20" s="15">
        <f>IF(IF($B$5="税抜",(($A20*$B$4)+(E$18*$B$4))-ROUNDDOWN((($A20*$B$4)+(E$18*$B$4))*10/110,0),(($A20*$B$4)+(E$18*$B$4)))&gt;10000*$B$4,IF($B$5="税抜",(($A20*$B$4)+(E$18*$B$4))-ROUNDDOWN((($A20*$B$4)+(E$18*$B$4))*10/110,0),(($A20*$B$4)+(E$18*$B$4))),0)</f>
        <v/>
      </c>
      <c r="F20" s="15">
        <f>IF(IF($B$5="税抜",(($A20*$B$4)+(F$18*$B$4))-ROUNDDOWN((($A20*$B$4)+(F$18*$B$4))*10/110,0),(($A20*$B$4)+(F$18*$B$4)))&gt;10000*$B$4,IF($B$5="税抜",(($A20*$B$4)+(F$18*$B$4))-ROUNDDOWN((($A20*$B$4)+(F$18*$B$4))*10/110,0),(($A20*$B$4)+(F$18*$B$4))),0)</f>
        <v/>
      </c>
    </row>
    <row r="21">
      <c r="A21" s="14" t="n">
        <v>7000</v>
      </c>
      <c r="B21" s="15">
        <f>IF(IF($B$5="税抜",(($A21*$B$4)+(B$18*$B$4))-ROUNDDOWN((($A21*$B$4)+(B$18*$B$4))*10/110,0),(($A21*$B$4)+(B$18*$B$4)))&gt;10000*$B$4,IF($B$5="税抜",(($A21*$B$4)+(B$18*$B$4))-ROUNDDOWN((($A21*$B$4)+(B$18*$B$4))*10/110,0),(($A21*$B$4)+(B$18*$B$4))),0)</f>
        <v/>
      </c>
      <c r="C21" s="15">
        <f>IF(IF($B$5="税抜",(($A21*$B$4)+(C$18*$B$4))-ROUNDDOWN((($A21*$B$4)+(C$18*$B$4))*10/110,0),(($A21*$B$4)+(C$18*$B$4)))&gt;10000*$B$4,IF($B$5="税抜",(($A21*$B$4)+(C$18*$B$4))-ROUNDDOWN((($A21*$B$4)+(C$18*$B$4))*10/110,0),(($A21*$B$4)+(C$18*$B$4))),0)</f>
        <v/>
      </c>
      <c r="D21" s="15">
        <f>IF(IF($B$5="税抜",(($A21*$B$4)+(D$18*$B$4))-ROUNDDOWN((($A21*$B$4)+(D$18*$B$4))*10/110,0),(($A21*$B$4)+(D$18*$B$4)))&gt;10000*$B$4,IF($B$5="税抜",(($A21*$B$4)+(D$18*$B$4))-ROUNDDOWN((($A21*$B$4)+(D$18*$B$4))*10/110,0),(($A21*$B$4)+(D$18*$B$4))),0)</f>
        <v/>
      </c>
      <c r="E21" s="15">
        <f>IF(IF($B$5="税抜",(($A21*$B$4)+(E$18*$B$4))-ROUNDDOWN((($A21*$B$4)+(E$18*$B$4))*10/110,0),(($A21*$B$4)+(E$18*$B$4)))&gt;10000*$B$4,IF($B$5="税抜",(($A21*$B$4)+(E$18*$B$4))-ROUNDDOWN((($A21*$B$4)+(E$18*$B$4))*10/110,0),(($A21*$B$4)+(E$18*$B$4))),0)</f>
        <v/>
      </c>
      <c r="F21" s="15">
        <f>IF(IF($B$5="税抜",(($A21*$B$4)+(F$18*$B$4))-ROUNDDOWN((($A21*$B$4)+(F$18*$B$4))*10/110,0),(($A21*$B$4)+(F$18*$B$4)))&gt;10000*$B$4,IF($B$5="税抜",(($A21*$B$4)+(F$18*$B$4))-ROUNDDOWN((($A21*$B$4)+(F$18*$B$4))*10/110,0),(($A21*$B$4)+(F$18*$B$4))),0)</f>
        <v/>
      </c>
    </row>
    <row r="22">
      <c r="A22" s="14" t="n">
        <v>8000</v>
      </c>
      <c r="B22" s="15">
        <f>IF(IF($B$5="税抜",(($A22*$B$4)+(B$18*$B$4))-ROUNDDOWN((($A22*$B$4)+(B$18*$B$4))*10/110,0),(($A22*$B$4)+(B$18*$B$4)))&gt;10000*$B$4,IF($B$5="税抜",(($A22*$B$4)+(B$18*$B$4))-ROUNDDOWN((($A22*$B$4)+(B$18*$B$4))*10/110,0),(($A22*$B$4)+(B$18*$B$4))),0)</f>
        <v/>
      </c>
      <c r="C22" s="15">
        <f>IF(IF($B$5="税抜",(($A22*$B$4)+(C$18*$B$4))-ROUNDDOWN((($A22*$B$4)+(C$18*$B$4))*10/110,0),(($A22*$B$4)+(C$18*$B$4)))&gt;10000*$B$4,IF($B$5="税抜",(($A22*$B$4)+(C$18*$B$4))-ROUNDDOWN((($A22*$B$4)+(C$18*$B$4))*10/110,0),(($A22*$B$4)+(C$18*$B$4))),0)</f>
        <v/>
      </c>
      <c r="D22" s="15">
        <f>IF(IF($B$5="税抜",(($A22*$B$4)+(D$18*$B$4))-ROUNDDOWN((($A22*$B$4)+(D$18*$B$4))*10/110,0),(($A22*$B$4)+(D$18*$B$4)))&gt;10000*$B$4,IF($B$5="税抜",(($A22*$B$4)+(D$18*$B$4))-ROUNDDOWN((($A22*$B$4)+(D$18*$B$4))*10/110,0),(($A22*$B$4)+(D$18*$B$4))),0)</f>
        <v/>
      </c>
      <c r="E22" s="15">
        <f>IF(IF($B$5="税抜",(($A22*$B$4)+(E$18*$B$4))-ROUNDDOWN((($A22*$B$4)+(E$18*$B$4))*10/110,0),(($A22*$B$4)+(E$18*$B$4)))&gt;10000*$B$4,IF($B$5="税抜",(($A22*$B$4)+(E$18*$B$4))-ROUNDDOWN((($A22*$B$4)+(E$18*$B$4))*10/110,0),(($A22*$B$4)+(E$18*$B$4))),0)</f>
        <v/>
      </c>
      <c r="F22" s="15">
        <f>IF(IF($B$5="税抜",(($A22*$B$4)+(F$18*$B$4))-ROUNDDOWN((($A22*$B$4)+(F$18*$B$4))*10/110,0),(($A22*$B$4)+(F$18*$B$4)))&gt;10000*$B$4,IF($B$5="税抜",(($A22*$B$4)+(F$18*$B$4))-ROUNDDOWN((($A22*$B$4)+(F$18*$B$4))*10/110,0),(($A22*$B$4)+(F$18*$B$4))),0)</f>
        <v/>
      </c>
    </row>
    <row r="23">
      <c r="A23" s="14" t="n">
        <v>9000</v>
      </c>
      <c r="B23" s="15">
        <f>IF(IF($B$5="税抜",(($A23*$B$4)+(B$18*$B$4))-ROUNDDOWN((($A23*$B$4)+(B$18*$B$4))*10/110,0),(($A23*$B$4)+(B$18*$B$4)))&gt;10000*$B$4,IF($B$5="税抜",(($A23*$B$4)+(B$18*$B$4))-ROUNDDOWN((($A23*$B$4)+(B$18*$B$4))*10/110,0),(($A23*$B$4)+(B$18*$B$4))),0)</f>
        <v/>
      </c>
      <c r="C23" s="15">
        <f>IF(IF($B$5="税抜",(($A23*$B$4)+(C$18*$B$4))-ROUNDDOWN((($A23*$B$4)+(C$18*$B$4))*10/110,0),(($A23*$B$4)+(C$18*$B$4)))&gt;10000*$B$4,IF($B$5="税抜",(($A23*$B$4)+(C$18*$B$4))-ROUNDDOWN((($A23*$B$4)+(C$18*$B$4))*10/110,0),(($A23*$B$4)+(C$18*$B$4))),0)</f>
        <v/>
      </c>
      <c r="D23" s="15">
        <f>IF(IF($B$5="税抜",(($A23*$B$4)+(D$18*$B$4))-ROUNDDOWN((($A23*$B$4)+(D$18*$B$4))*10/110,0),(($A23*$B$4)+(D$18*$B$4)))&gt;10000*$B$4,IF($B$5="税抜",(($A23*$B$4)+(D$18*$B$4))-ROUNDDOWN((($A23*$B$4)+(D$18*$B$4))*10/110,0),(($A23*$B$4)+(D$18*$B$4))),0)</f>
        <v/>
      </c>
      <c r="E23" s="15">
        <f>IF(IF($B$5="税抜",(($A23*$B$4)+(E$18*$B$4))-ROUNDDOWN((($A23*$B$4)+(E$18*$B$4))*10/110,0),(($A23*$B$4)+(E$18*$B$4)))&gt;10000*$B$4,IF($B$5="税抜",(($A23*$B$4)+(E$18*$B$4))-ROUNDDOWN((($A23*$B$4)+(E$18*$B$4))*10/110,0),(($A23*$B$4)+(E$18*$B$4))),0)</f>
        <v/>
      </c>
      <c r="F23" s="15">
        <f>IF(IF($B$5="税抜",(($A23*$B$4)+(F$18*$B$4))-ROUNDDOWN((($A23*$B$4)+(F$18*$B$4))*10/110,0),(($A23*$B$4)+(F$18*$B$4)))&gt;10000*$B$4,IF($B$5="税抜",(($A23*$B$4)+(F$18*$B$4))-ROUNDDOWN((($A23*$B$4)+(F$18*$B$4))*10/110,0),(($A23*$B$4)+(F$18*$B$4))),0)</f>
        <v/>
      </c>
    </row>
    <row r="24">
      <c r="A24" s="14" t="n">
        <v>10000</v>
      </c>
      <c r="B24" s="15">
        <f>IF(IF($B$5="税抜",(($A24*$B$4)+(B$18*$B$4))-ROUNDDOWN((($A24*$B$4)+(B$18*$B$4))*10/110,0),(($A24*$B$4)+(B$18*$B$4)))&gt;10000*$B$4,IF($B$5="税抜",(($A24*$B$4)+(B$18*$B$4))-ROUNDDOWN((($A24*$B$4)+(B$18*$B$4))*10/110,0),(($A24*$B$4)+(B$18*$B$4))),0)</f>
        <v/>
      </c>
      <c r="C24" s="15">
        <f>IF(IF($B$5="税抜",(($A24*$B$4)+(C$18*$B$4))-ROUNDDOWN((($A24*$B$4)+(C$18*$B$4))*10/110,0),(($A24*$B$4)+(C$18*$B$4)))&gt;10000*$B$4,IF($B$5="税抜",(($A24*$B$4)+(C$18*$B$4))-ROUNDDOWN((($A24*$B$4)+(C$18*$B$4))*10/110,0),(($A24*$B$4)+(C$18*$B$4))),0)</f>
        <v/>
      </c>
      <c r="D24" s="15">
        <f>IF(IF($B$5="税抜",(($A24*$B$4)+(D$18*$B$4))-ROUNDDOWN((($A24*$B$4)+(D$18*$B$4))*10/110,0),(($A24*$B$4)+(D$18*$B$4)))&gt;10000*$B$4,IF($B$5="税抜",(($A24*$B$4)+(D$18*$B$4))-ROUNDDOWN((($A24*$B$4)+(D$18*$B$4))*10/110,0),(($A24*$B$4)+(D$18*$B$4))),0)</f>
        <v/>
      </c>
      <c r="E24" s="15">
        <f>IF(IF($B$5="税抜",(($A24*$B$4)+(E$18*$B$4))-ROUNDDOWN((($A24*$B$4)+(E$18*$B$4))*10/110,0),(($A24*$B$4)+(E$18*$B$4)))&gt;10000*$B$4,IF($B$5="税抜",(($A24*$B$4)+(E$18*$B$4))-ROUNDDOWN((($A24*$B$4)+(E$18*$B$4))*10/110,0),(($A24*$B$4)+(E$18*$B$4))),0)</f>
        <v/>
      </c>
      <c r="F24" s="15">
        <f>IF(IF($B$5="税抜",(($A24*$B$4)+(F$18*$B$4))-ROUNDDOWN((($A24*$B$4)+(F$18*$B$4))*10/110,0),(($A24*$B$4)+(F$18*$B$4)))&gt;10000*$B$4,IF($B$5="税抜",(($A24*$B$4)+(F$18*$B$4))-ROUNDDOWN((($A24*$B$4)+(F$18*$B$4))*10/110,0),(($A24*$B$4)+(F$18*$B$4))),0)</f>
        <v/>
      </c>
    </row>
    <row r="25">
      <c r="A25" s="2" t="inlineStr">
        <is>
          <t>交際費等になる組み合わせ</t>
        </is>
      </c>
      <c r="B25" s="16">
        <f>COUNTIF(B19:F24,"&gt;0")</f>
        <v/>
      </c>
      <c r="C25" s="2" t="inlineStr">
        <is>
          <t>全部で</t>
        </is>
      </c>
      <c r="D25" s="17">
        <f>COUNT(B19:F24)</f>
        <v/>
      </c>
    </row>
  </sheetData>
  <conditionalFormatting sqref="B10:F10">
    <cfRule type="expression" priority="1" dxfId="0">
      <formula>B10&gt;0</formula>
    </cfRule>
  </conditionalFormatting>
  <conditionalFormatting sqref="B11:F11">
    <cfRule type="expression" priority="2" dxfId="0">
      <formula>B11&gt;0</formula>
    </cfRule>
  </conditionalFormatting>
  <conditionalFormatting sqref="B12:F12">
    <cfRule type="expression" priority="3" dxfId="0">
      <formula>B12&gt;0</formula>
    </cfRule>
  </conditionalFormatting>
  <conditionalFormatting sqref="B13:F13">
    <cfRule type="expression" priority="4" dxfId="0">
      <formula>B13&gt;0</formula>
    </cfRule>
  </conditionalFormatting>
  <conditionalFormatting sqref="B14:F14">
    <cfRule type="expression" priority="5" dxfId="0">
      <formula>B14&gt;0</formula>
    </cfRule>
  </conditionalFormatting>
  <conditionalFormatting sqref="B15:F15">
    <cfRule type="expression" priority="6" dxfId="0">
      <formula>B15&gt;0</formula>
    </cfRule>
  </conditionalFormatting>
  <conditionalFormatting sqref="B19:F19">
    <cfRule type="expression" priority="7" dxfId="0">
      <formula>B19&gt;0</formula>
    </cfRule>
  </conditionalFormatting>
  <conditionalFormatting sqref="B20:F20">
    <cfRule type="expression" priority="8" dxfId="0">
      <formula>B20&gt;0</formula>
    </cfRule>
  </conditionalFormatting>
  <conditionalFormatting sqref="B21:F21">
    <cfRule type="expression" priority="9" dxfId="0">
      <formula>B21&gt;0</formula>
    </cfRule>
  </conditionalFormatting>
  <conditionalFormatting sqref="B22:F22">
    <cfRule type="expression" priority="10" dxfId="0">
      <formula>B22&gt;0</formula>
    </cfRule>
  </conditionalFormatting>
  <conditionalFormatting sqref="B23:F23">
    <cfRule type="expression" priority="11" dxfId="0">
      <formula>B23&gt;0</formula>
    </cfRule>
  </conditionalFormatting>
  <conditionalFormatting sqref="B24:F24">
    <cfRule type="expression" priority="12" dxfId="0">
      <formula>B24&gt;0</formula>
    </cfRule>
  </conditionalFormatting>
  <dataValidations count="1">
    <dataValidation sqref="B5" showDropDown="0" showInputMessage="0" showErrorMessage="0" allowBlank="1" error="税込か税抜を選ぶ" type="list">
      <formula1>"税込,税抜"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cols>
    <col width="8" customWidth="1" min="1" max="1"/>
    <col width="15" customWidth="1" min="2" max="2"/>
    <col width="14" customWidth="1" min="3" max="3"/>
    <col width="12" customWidth="1" min="4" max="4"/>
    <col width="18" customWidth="1" min="5" max="5"/>
    <col width="18" customWidth="1" min="6" max="6"/>
    <col width="16" customWidth="1" min="7" max="7"/>
    <col width="20" customWidth="1" min="8" max="8"/>
  </cols>
  <sheetData>
    <row r="1">
      <c r="A1" s="1" t="inlineStr">
        <is>
          <t>人数ごとの、1人1万円以下に収まる支払額（税込）の上限。上限と、上限に1円足した額で確かめる</t>
        </is>
      </c>
    </row>
    <row r="3">
      <c r="A3" s="7" t="inlineStr">
        <is>
          <t>人数</t>
        </is>
      </c>
      <c r="B3" s="7" t="inlineStr">
        <is>
          <t>税込経理の上限</t>
        </is>
      </c>
      <c r="C3" s="7" t="inlineStr">
        <is>
          <t>上限で1人当たり</t>
        </is>
      </c>
      <c r="D3" s="7" t="inlineStr">
        <is>
          <t>1円足すと</t>
        </is>
      </c>
      <c r="E3" s="7" t="inlineStr">
        <is>
          <t>税抜経理の上限（税込）</t>
        </is>
      </c>
      <c r="F3" s="7" t="inlineStr">
        <is>
          <t>上限で1人当たり（税抜）</t>
        </is>
      </c>
      <c r="G3" s="7" t="inlineStr">
        <is>
          <t>1円足すと（税抜）</t>
        </is>
      </c>
      <c r="H3" s="7" t="inlineStr">
        <is>
          <t>税抜経理のほうが多く払える額</t>
        </is>
      </c>
    </row>
    <row r="4">
      <c r="A4" s="5" t="n">
        <v>2</v>
      </c>
      <c r="B4" s="15">
        <f>A4*10000</f>
        <v/>
      </c>
      <c r="C4" s="18">
        <f>B4/A4</f>
        <v/>
      </c>
      <c r="D4" s="18">
        <f>(B4+1)/A4</f>
        <v/>
      </c>
      <c r="E4" s="15">
        <f>A4*10000*11/10</f>
        <v/>
      </c>
      <c r="F4" s="18">
        <f>(E4-ROUNDDOWN(E4*10/110,0))/A4</f>
        <v/>
      </c>
      <c r="G4" s="18">
        <f>((E4+1)-ROUNDDOWN((E4+1)*10/110,0))/A4</f>
        <v/>
      </c>
      <c r="H4" s="15">
        <f>E4-B4</f>
        <v/>
      </c>
    </row>
    <row r="5">
      <c r="A5" s="5" t="n">
        <v>3</v>
      </c>
      <c r="B5" s="15">
        <f>A5*10000</f>
        <v/>
      </c>
      <c r="C5" s="18">
        <f>B5/A5</f>
        <v/>
      </c>
      <c r="D5" s="18">
        <f>(B5+1)/A5</f>
        <v/>
      </c>
      <c r="E5" s="15">
        <f>A5*10000*11/10</f>
        <v/>
      </c>
      <c r="F5" s="18">
        <f>(E5-ROUNDDOWN(E5*10/110,0))/A5</f>
        <v/>
      </c>
      <c r="G5" s="18">
        <f>((E5+1)-ROUNDDOWN((E5+1)*10/110,0))/A5</f>
        <v/>
      </c>
      <c r="H5" s="15">
        <f>E5-B5</f>
        <v/>
      </c>
    </row>
    <row r="6">
      <c r="A6" s="5" t="n">
        <v>4</v>
      </c>
      <c r="B6" s="15">
        <f>A6*10000</f>
        <v/>
      </c>
      <c r="C6" s="18">
        <f>B6/A6</f>
        <v/>
      </c>
      <c r="D6" s="18">
        <f>(B6+1)/A6</f>
        <v/>
      </c>
      <c r="E6" s="15">
        <f>A6*10000*11/10</f>
        <v/>
      </c>
      <c r="F6" s="18">
        <f>(E6-ROUNDDOWN(E6*10/110,0))/A6</f>
        <v/>
      </c>
      <c r="G6" s="18">
        <f>((E6+1)-ROUNDDOWN((E6+1)*10/110,0))/A6</f>
        <v/>
      </c>
      <c r="H6" s="15">
        <f>E6-B6</f>
        <v/>
      </c>
    </row>
    <row r="7">
      <c r="A7" s="5" t="n">
        <v>5</v>
      </c>
      <c r="B7" s="15">
        <f>A7*10000</f>
        <v/>
      </c>
      <c r="C7" s="18">
        <f>B7/A7</f>
        <v/>
      </c>
      <c r="D7" s="18">
        <f>(B7+1)/A7</f>
        <v/>
      </c>
      <c r="E7" s="15">
        <f>A7*10000*11/10</f>
        <v/>
      </c>
      <c r="F7" s="18">
        <f>(E7-ROUNDDOWN(E7*10/110,0))/A7</f>
        <v/>
      </c>
      <c r="G7" s="18">
        <f>((E7+1)-ROUNDDOWN((E7+1)*10/110,0))/A7</f>
        <v/>
      </c>
      <c r="H7" s="15">
        <f>E7-B7</f>
        <v/>
      </c>
    </row>
    <row r="8">
      <c r="A8" s="5" t="n">
        <v>6</v>
      </c>
      <c r="B8" s="15">
        <f>A8*10000</f>
        <v/>
      </c>
      <c r="C8" s="18">
        <f>B8/A8</f>
        <v/>
      </c>
      <c r="D8" s="18">
        <f>(B8+1)/A8</f>
        <v/>
      </c>
      <c r="E8" s="15">
        <f>A8*10000*11/10</f>
        <v/>
      </c>
      <c r="F8" s="18">
        <f>(E8-ROUNDDOWN(E8*10/110,0))/A8</f>
        <v/>
      </c>
      <c r="G8" s="18">
        <f>((E8+1)-ROUNDDOWN((E8+1)*10/110,0))/A8</f>
        <v/>
      </c>
      <c r="H8" s="15">
        <f>E8-B8</f>
        <v/>
      </c>
    </row>
    <row r="9">
      <c r="A9" s="5" t="n">
        <v>7</v>
      </c>
      <c r="B9" s="15">
        <f>A9*10000</f>
        <v/>
      </c>
      <c r="C9" s="18">
        <f>B9/A9</f>
        <v/>
      </c>
      <c r="D9" s="18">
        <f>(B9+1)/A9</f>
        <v/>
      </c>
      <c r="E9" s="15">
        <f>A9*10000*11/10</f>
        <v/>
      </c>
      <c r="F9" s="18">
        <f>(E9-ROUNDDOWN(E9*10/110,0))/A9</f>
        <v/>
      </c>
      <c r="G9" s="18">
        <f>((E9+1)-ROUNDDOWN((E9+1)*10/110,0))/A9</f>
        <v/>
      </c>
      <c r="H9" s="15">
        <f>E9-B9</f>
        <v/>
      </c>
    </row>
    <row r="10">
      <c r="A10" s="5" t="n">
        <v>8</v>
      </c>
      <c r="B10" s="15">
        <f>A10*10000</f>
        <v/>
      </c>
      <c r="C10" s="18">
        <f>B10/A10</f>
        <v/>
      </c>
      <c r="D10" s="18">
        <f>(B10+1)/A10</f>
        <v/>
      </c>
      <c r="E10" s="15">
        <f>A10*10000*11/10</f>
        <v/>
      </c>
      <c r="F10" s="18">
        <f>(E10-ROUNDDOWN(E10*10/110,0))/A10</f>
        <v/>
      </c>
      <c r="G10" s="18">
        <f>((E10+1)-ROUNDDOWN((E10+1)*10/110,0))/A10</f>
        <v/>
      </c>
      <c r="H10" s="15">
        <f>E10-B10</f>
        <v/>
      </c>
    </row>
    <row r="11">
      <c r="A11" s="5" t="n">
        <v>9</v>
      </c>
      <c r="B11" s="15">
        <f>A11*10000</f>
        <v/>
      </c>
      <c r="C11" s="18">
        <f>B11/A11</f>
        <v/>
      </c>
      <c r="D11" s="18">
        <f>(B11+1)/A11</f>
        <v/>
      </c>
      <c r="E11" s="15">
        <f>A11*10000*11/10</f>
        <v/>
      </c>
      <c r="F11" s="18">
        <f>(E11-ROUNDDOWN(E11*10/110,0))/A11</f>
        <v/>
      </c>
      <c r="G11" s="18">
        <f>((E11+1)-ROUNDDOWN((E11+1)*10/110,0))/A11</f>
        <v/>
      </c>
      <c r="H11" s="15">
        <f>E11-B11</f>
        <v/>
      </c>
    </row>
    <row r="12">
      <c r="A12" s="5" t="n">
        <v>10</v>
      </c>
      <c r="B12" s="15">
        <f>A12*10000</f>
        <v/>
      </c>
      <c r="C12" s="18">
        <f>B12/A12</f>
        <v/>
      </c>
      <c r="D12" s="18">
        <f>(B12+1)/A12</f>
        <v/>
      </c>
      <c r="E12" s="15">
        <f>A12*10000*11/10</f>
        <v/>
      </c>
      <c r="F12" s="18">
        <f>(E12-ROUNDDOWN(E12*10/110,0))/A12</f>
        <v/>
      </c>
      <c r="G12" s="18">
        <f>((E12+1)-ROUNDDOWN((E12+1)*10/110,0))/A12</f>
        <v/>
      </c>
      <c r="H12" s="15">
        <f>E12-B12</f>
        <v/>
      </c>
    </row>
    <row r="13">
      <c r="A13" s="5" t="n">
        <v>11</v>
      </c>
      <c r="B13" s="15">
        <f>A13*10000</f>
        <v/>
      </c>
      <c r="C13" s="18">
        <f>B13/A13</f>
        <v/>
      </c>
      <c r="D13" s="18">
        <f>(B13+1)/A13</f>
        <v/>
      </c>
      <c r="E13" s="15">
        <f>A13*10000*11/10</f>
        <v/>
      </c>
      <c r="F13" s="18">
        <f>(E13-ROUNDDOWN(E13*10/110,0))/A13</f>
        <v/>
      </c>
      <c r="G13" s="18">
        <f>((E13+1)-ROUNDDOWN((E13+1)*10/110,0))/A13</f>
        <v/>
      </c>
      <c r="H13" s="15">
        <f>E13-B13</f>
        <v/>
      </c>
    </row>
    <row r="14">
      <c r="A14" s="5" t="n">
        <v>12</v>
      </c>
      <c r="B14" s="15">
        <f>A14*10000</f>
        <v/>
      </c>
      <c r="C14" s="18">
        <f>B14/A14</f>
        <v/>
      </c>
      <c r="D14" s="18">
        <f>(B14+1)/A14</f>
        <v/>
      </c>
      <c r="E14" s="15">
        <f>A14*10000*11/10</f>
        <v/>
      </c>
      <c r="F14" s="18">
        <f>(E14-ROUNDDOWN(E14*10/110,0))/A14</f>
        <v/>
      </c>
      <c r="G14" s="18">
        <f>((E14+1)-ROUNDDOWN((E14+1)*10/110,0))/A14</f>
        <v/>
      </c>
      <c r="H14" s="15">
        <f>E14-B14</f>
        <v/>
      </c>
    </row>
    <row r="15">
      <c r="A15" s="5" t="n">
        <v>13</v>
      </c>
      <c r="B15" s="15">
        <f>A15*10000</f>
        <v/>
      </c>
      <c r="C15" s="18">
        <f>B15/A15</f>
        <v/>
      </c>
      <c r="D15" s="18">
        <f>(B15+1)/A15</f>
        <v/>
      </c>
      <c r="E15" s="15">
        <f>A15*10000*11/10</f>
        <v/>
      </c>
      <c r="F15" s="18">
        <f>(E15-ROUNDDOWN(E15*10/110,0))/A15</f>
        <v/>
      </c>
      <c r="G15" s="18">
        <f>((E15+1)-ROUNDDOWN((E15+1)*10/110,0))/A15</f>
        <v/>
      </c>
      <c r="H15" s="15">
        <f>E15-B15</f>
        <v/>
      </c>
    </row>
    <row r="16">
      <c r="A16" s="5" t="n">
        <v>14</v>
      </c>
      <c r="B16" s="15">
        <f>A16*10000</f>
        <v/>
      </c>
      <c r="C16" s="18">
        <f>B16/A16</f>
        <v/>
      </c>
      <c r="D16" s="18">
        <f>(B16+1)/A16</f>
        <v/>
      </c>
      <c r="E16" s="15">
        <f>A16*10000*11/10</f>
        <v/>
      </c>
      <c r="F16" s="18">
        <f>(E16-ROUNDDOWN(E16*10/110,0))/A16</f>
        <v/>
      </c>
      <c r="G16" s="18">
        <f>((E16+1)-ROUNDDOWN((E16+1)*10/110,0))/A16</f>
        <v/>
      </c>
      <c r="H16" s="15">
        <f>E16-B16</f>
        <v/>
      </c>
    </row>
    <row r="17">
      <c r="A17" s="5" t="n">
        <v>15</v>
      </c>
      <c r="B17" s="15">
        <f>A17*10000</f>
        <v/>
      </c>
      <c r="C17" s="18">
        <f>B17/A17</f>
        <v/>
      </c>
      <c r="D17" s="18">
        <f>(B17+1)/A17</f>
        <v/>
      </c>
      <c r="E17" s="15">
        <f>A17*10000*11/10</f>
        <v/>
      </c>
      <c r="F17" s="18">
        <f>(E17-ROUNDDOWN(E17*10/110,0))/A17</f>
        <v/>
      </c>
      <c r="G17" s="18">
        <f>((E17+1)-ROUNDDOWN((E17+1)*10/110,0))/A17</f>
        <v/>
      </c>
      <c r="H17" s="15">
        <f>E17-B17</f>
        <v/>
      </c>
    </row>
    <row r="18">
      <c r="A18" s="5" t="n">
        <v>16</v>
      </c>
      <c r="B18" s="15">
        <f>A18*10000</f>
        <v/>
      </c>
      <c r="C18" s="18">
        <f>B18/A18</f>
        <v/>
      </c>
      <c r="D18" s="18">
        <f>(B18+1)/A18</f>
        <v/>
      </c>
      <c r="E18" s="15">
        <f>A18*10000*11/10</f>
        <v/>
      </c>
      <c r="F18" s="18">
        <f>(E18-ROUNDDOWN(E18*10/110,0))/A18</f>
        <v/>
      </c>
      <c r="G18" s="18">
        <f>((E18+1)-ROUNDDOWN((E18+1)*10/110,0))/A18</f>
        <v/>
      </c>
      <c r="H18" s="15">
        <f>E18-B18</f>
        <v/>
      </c>
    </row>
    <row r="19">
      <c r="A19" s="5" t="n">
        <v>17</v>
      </c>
      <c r="B19" s="15">
        <f>A19*10000</f>
        <v/>
      </c>
      <c r="C19" s="18">
        <f>B19/A19</f>
        <v/>
      </c>
      <c r="D19" s="18">
        <f>(B19+1)/A19</f>
        <v/>
      </c>
      <c r="E19" s="15">
        <f>A19*10000*11/10</f>
        <v/>
      </c>
      <c r="F19" s="18">
        <f>(E19-ROUNDDOWN(E19*10/110,0))/A19</f>
        <v/>
      </c>
      <c r="G19" s="18">
        <f>((E19+1)-ROUNDDOWN((E19+1)*10/110,0))/A19</f>
        <v/>
      </c>
      <c r="H19" s="15">
        <f>E19-B19</f>
        <v/>
      </c>
    </row>
    <row r="20">
      <c r="A20" s="5" t="n">
        <v>18</v>
      </c>
      <c r="B20" s="15">
        <f>A20*10000</f>
        <v/>
      </c>
      <c r="C20" s="18">
        <f>B20/A20</f>
        <v/>
      </c>
      <c r="D20" s="18">
        <f>(B20+1)/A20</f>
        <v/>
      </c>
      <c r="E20" s="15">
        <f>A20*10000*11/10</f>
        <v/>
      </c>
      <c r="F20" s="18">
        <f>(E20-ROUNDDOWN(E20*10/110,0))/A20</f>
        <v/>
      </c>
      <c r="G20" s="18">
        <f>((E20+1)-ROUNDDOWN((E20+1)*10/110,0))/A20</f>
        <v/>
      </c>
      <c r="H20" s="15">
        <f>E20-B20</f>
        <v/>
      </c>
    </row>
    <row r="21">
      <c r="A21" s="5" t="n">
        <v>19</v>
      </c>
      <c r="B21" s="15">
        <f>A21*10000</f>
        <v/>
      </c>
      <c r="C21" s="18">
        <f>B21/A21</f>
        <v/>
      </c>
      <c r="D21" s="18">
        <f>(B21+1)/A21</f>
        <v/>
      </c>
      <c r="E21" s="15">
        <f>A21*10000*11/10</f>
        <v/>
      </c>
      <c r="F21" s="18">
        <f>(E21-ROUNDDOWN(E21*10/110,0))/A21</f>
        <v/>
      </c>
      <c r="G21" s="18">
        <f>((E21+1)-ROUNDDOWN((E21+1)*10/110,0))/A21</f>
        <v/>
      </c>
      <c r="H21" s="15">
        <f>E21-B21</f>
        <v/>
      </c>
    </row>
    <row r="22">
      <c r="A22" s="5" t="n">
        <v>20</v>
      </c>
      <c r="B22" s="15">
        <f>A22*10000</f>
        <v/>
      </c>
      <c r="C22" s="18">
        <f>B22/A22</f>
        <v/>
      </c>
      <c r="D22" s="18">
        <f>(B22+1)/A22</f>
        <v/>
      </c>
      <c r="E22" s="15">
        <f>A22*10000*11/10</f>
        <v/>
      </c>
      <c r="F22" s="18">
        <f>(E22-ROUNDDOWN(E22*10/110,0))/A22</f>
        <v/>
      </c>
      <c r="G22" s="18">
        <f>((E22+1)-ROUNDDOWN((E22+1)*10/110,0))/A22</f>
        <v/>
      </c>
      <c r="H22" s="15">
        <f>E22-B22</f>
        <v/>
      </c>
    </row>
    <row r="24">
      <c r="A24" s="2" t="inlineStr">
        <is>
          <t>上限の列で1万円を超えた行</t>
        </is>
      </c>
      <c r="D24" s="19">
        <f>COUNTIF(C4:C22,"&gt;10000")+COUNTIF(F4:F22,"&gt;10000")</f>
        <v/>
      </c>
    </row>
    <row r="25">
      <c r="A25" s="2" t="inlineStr">
        <is>
          <t>1円足して1万円を超えた行</t>
        </is>
      </c>
      <c r="D25" s="19">
        <f>COUNTIF(D4:D22,"&gt;10000")+COUNTIF(G4:G22,"&gt;10000")</f>
        <v/>
      </c>
    </row>
  </sheetData>
  <conditionalFormatting sqref="D4:D22">
    <cfRule type="expression" priority="1" dxfId="0">
      <formula>D4&gt;10000</formula>
    </cfRule>
  </conditionalFormatting>
  <conditionalFormatting sqref="G4:G22">
    <cfRule type="expression" priority="2" dxfId="0">
      <formula>G4&gt;10000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8" customWidth="1" min="4" max="4"/>
    <col width="22" customWidth="1" min="5" max="5"/>
    <col width="18" customWidth="1" min="6" max="6"/>
  </cols>
  <sheetData>
    <row r="1">
      <c r="A1" s="1" t="inlineStr">
        <is>
          <t>同じ交際費等でも、法人の区分で損金にならない額が変わる（事業年度12か月）</t>
        </is>
      </c>
    </row>
    <row r="2">
      <c r="A2" t="inlineStr">
        <is>
          <t>資本金1億円以下の法人は、800万円の定額控除と接待飲食費の50%の、損金にならない額が少ないほうを選べる</t>
        </is>
      </c>
    </row>
    <row r="4">
      <c r="A4" s="7" t="inlineStr">
        <is>
          <t>場面</t>
        </is>
      </c>
      <c r="B4" s="7" t="inlineStr">
        <is>
          <t>交際費等</t>
        </is>
      </c>
      <c r="C4" s="7" t="inlineStr">
        <is>
          <t>うち接待飲食費</t>
        </is>
      </c>
      <c r="D4" s="7" t="inlineStr">
        <is>
          <t>資本金1億円以下</t>
        </is>
      </c>
      <c r="E4" s="7" t="inlineStr">
        <is>
          <t>資本金1億円超100億円以下</t>
        </is>
      </c>
      <c r="F4" s="7" t="inlineStr">
        <is>
          <t>資本金100億円超</t>
        </is>
      </c>
    </row>
    <row r="5">
      <c r="A5" s="20" t="inlineStr">
        <is>
          <t>社内の二次会（有志）だけ</t>
        </is>
      </c>
      <c r="B5" s="6" t="n">
        <v>45000</v>
      </c>
      <c r="C5" s="6" t="n">
        <v>0</v>
      </c>
      <c r="D5" s="15">
        <f>IF("資本金1億円以下"="資本金100億円超",B5,IF("資本金1億円以下"="資本金1億円以下",MIN(MAX(0,B5-8000000*12/12),(B5-C5*0.5)),(B5-C5*0.5)))</f>
        <v/>
      </c>
      <c r="E5" s="15">
        <f>IF("資本金1億円超100億円以下"="資本金100億円超",B5,IF("資本金1億円超100億円以下"="資本金1億円以下",MIN(MAX(0,B5-8000000*12/12),(B5-C5*0.5)),(B5-C5*0.5)))</f>
        <v/>
      </c>
      <c r="F5" s="15">
        <f>IF("資本金100億円超"="資本金100億円超",B5,IF("資本金100億円超"="資本金1億円以下",MIN(MAX(0,B5-8000000*12/12),(B5-C5*0.5)),(B5-C5*0.5)))</f>
        <v/>
      </c>
    </row>
    <row r="6">
      <c r="A6" s="20" t="inlineStr">
        <is>
          <t>取引先との二次会だけ</t>
        </is>
      </c>
      <c r="B6" s="6" t="n">
        <v>45000</v>
      </c>
      <c r="C6" s="6" t="n">
        <v>45000</v>
      </c>
      <c r="D6" s="15">
        <f>IF("資本金1億円以下"="資本金100億円超",B6,IF("資本金1億円以下"="資本金1億円以下",MIN(MAX(0,B6-8000000*12/12),(B6-C6*0.5)),(B6-C6*0.5)))</f>
        <v/>
      </c>
      <c r="E6" s="15">
        <f>IF("資本金1億円超100億円以下"="資本金100億円超",B6,IF("資本金1億円超100億円以下"="資本金1億円以下",MIN(MAX(0,B6-8000000*12/12),(B6-C6*0.5)),(B6-C6*0.5)))</f>
        <v/>
      </c>
      <c r="F6" s="15">
        <f>IF("資本金100億円超"="資本金100億円超",B6,IF("資本金100億円超"="資本金1億円以下",MIN(MAX(0,B6-8000000*12/12),(B6-C6*0.5)),(B6-C6*0.5)))</f>
        <v/>
      </c>
    </row>
    <row r="7">
      <c r="A7" s="20" t="inlineStr">
        <is>
          <t>1_会ごとの判定 の12月分</t>
        </is>
      </c>
      <c r="B7" s="6">
        <f>'1_会ごとの判定'!T4</f>
        <v/>
      </c>
      <c r="C7" s="6">
        <f>'1_会ごとの判定'!T5</f>
        <v/>
      </c>
      <c r="D7" s="15">
        <f>IF("資本金1億円以下"="資本金100億円超",B7,IF("資本金1億円以下"="資本金1億円以下",MIN(MAX(0,B7-8000000*12/12),(B7-C7*0.5)),(B7-C7*0.5)))</f>
        <v/>
      </c>
      <c r="E7" s="15">
        <f>IF("資本金1億円超100億円以下"="資本金100億円超",B7,IF("資本金1億円超100億円以下"="資本金1億円以下",MIN(MAX(0,B7-8000000*12/12),(B7-C7*0.5)),(B7-C7*0.5)))</f>
        <v/>
      </c>
      <c r="F7" s="15">
        <f>IF("資本金100億円超"="資本金100億円超",B7,IF("資本金100億円超"="資本金1億円以下",MIN(MAX(0,B7-8000000*12/12),(B7-C7*0.5)),(B7-C7*0.5)))</f>
        <v/>
      </c>
    </row>
    <row r="8">
      <c r="A8" s="20" t="inlineStr">
        <is>
          <t>年間300万円、うち接待飲食費200万円</t>
        </is>
      </c>
      <c r="B8" s="6" t="n">
        <v>3000000</v>
      </c>
      <c r="C8" s="6" t="n">
        <v>2000000</v>
      </c>
      <c r="D8" s="15">
        <f>IF("資本金1億円以下"="資本金100億円超",B8,IF("資本金1億円以下"="資本金1億円以下",MIN(MAX(0,B8-8000000*12/12),(B8-C8*0.5)),(B8-C8*0.5)))</f>
        <v/>
      </c>
      <c r="E8" s="15">
        <f>IF("資本金1億円超100億円以下"="資本金100億円超",B8,IF("資本金1億円超100億円以下"="資本金1億円以下",MIN(MAX(0,B8-8000000*12/12),(B8-C8*0.5)),(B8-C8*0.5)))</f>
        <v/>
      </c>
      <c r="F8" s="15">
        <f>IF("資本金100億円超"="資本金100億円超",B8,IF("資本金100億円超"="資本金1億円以下",MIN(MAX(0,B8-8000000*12/12),(B8-C8*0.5)),(B8-C8*0.5)))</f>
        <v/>
      </c>
    </row>
    <row r="9">
      <c r="A9" s="20" t="inlineStr">
        <is>
          <t>年間1,000万円、うち接待飲食費900万円</t>
        </is>
      </c>
      <c r="B9" s="6" t="n">
        <v>10000000</v>
      </c>
      <c r="C9" s="6" t="n">
        <v>9000000</v>
      </c>
      <c r="D9" s="15">
        <f>IF("資本金1億円以下"="資本金100億円超",B9,IF("資本金1億円以下"="資本金1億円以下",MIN(MAX(0,B9-8000000*12/12),(B9-C9*0.5)),(B9-C9*0.5)))</f>
        <v/>
      </c>
      <c r="E9" s="15">
        <f>IF("資本金1億円超100億円以下"="資本金100億円超",B9,IF("資本金1億円超100億円以下"="資本金1億円以下",MIN(MAX(0,B9-8000000*12/12),(B9-C9*0.5)),(B9-C9*0.5)))</f>
        <v/>
      </c>
      <c r="F9" s="15">
        <f>IF("資本金100億円超"="資本金100億円超",B9,IF("資本金100億円超"="資本金1億円以下",MIN(MAX(0,B9-8000000*12/12),(B9-C9*0.5)),(B9-C9*0.5)))</f>
        <v/>
      </c>
    </row>
    <row r="10">
      <c r="A10" s="20" t="inlineStr">
        <is>
          <t>年間2,000万円、うち接待飲食費1,800万円</t>
        </is>
      </c>
      <c r="B10" s="6" t="n">
        <v>20000000</v>
      </c>
      <c r="C10" s="6" t="n">
        <v>18000000</v>
      </c>
      <c r="D10" s="15">
        <f>IF("資本金1億円以下"="資本金100億円超",B10,IF("資本金1億円以下"="資本金1億円以下",MIN(MAX(0,B10-8000000*12/12),(B10-C10*0.5)),(B10-C10*0.5)))</f>
        <v/>
      </c>
      <c r="E10" s="15">
        <f>IF("資本金1億円超100億円以下"="資本金100億円超",B10,IF("資本金1億円超100億円以下"="資本金1億円以下",MIN(MAX(0,B10-8000000*12/12),(B10-C10*0.5)),(B10-C10*0.5)))</f>
        <v/>
      </c>
      <c r="F10" s="15">
        <f>IF("資本金100億円超"="資本金100億円超",B10,IF("資本金100億円超"="資本金1億円以下",MIN(MAX(0,B10-8000000*12/12),(B10-C10*0.5)),(B10-C10*0.5)))</f>
        <v/>
      </c>
    </row>
    <row r="12">
      <c r="A12" t="inlineStr">
        <is>
          <t>D列からF列は、損金にならない額（損金不算入額）。</t>
        </is>
      </c>
    </row>
    <row r="13">
      <c r="A13" t="inlineStr">
        <is>
          <t>社内飲食費は接待飲食費に入らないので、資本金1億円超の法人では50%も損金にならない。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使い方</t>
        </is>
      </c>
    </row>
    <row r="3">
      <c r="A3" t="inlineStr">
        <is>
          <t>1 1_会ごとの判定 のB4で消費税の経理の方式、B5で法人の区分を選ぶ。わからなければ経理の担当者か顧問税理士に聞く。</t>
        </is>
      </c>
    </row>
    <row r="4">
      <c r="A4" t="inlineStr">
        <is>
          <t>2 11行目から、会ごとに日付、名前、支払額（税込）、社外と社内の人数を入れる。</t>
        </is>
      </c>
    </row>
    <row r="5">
      <c r="A5" t="inlineStr">
        <is>
          <t>3 二次会を一次会と同じ店で続けたなど、一体の会なら C列を「はい」にする。前の行と合わせて判定する。</t>
        </is>
      </c>
    </row>
    <row r="6">
      <c r="A6" t="inlineStr">
        <is>
          <t>4 N列が会全体の判定。赤は交際費等、緑は交際費等から除けたもの。</t>
        </is>
      </c>
    </row>
    <row r="7">
      <c r="A7" t="inlineStr">
        <is>
          <t>5 右の集計に、損金にならない額が出る。この表に無い交際費等はB7とB8に足す。</t>
        </is>
      </c>
    </row>
    <row r="8">
      <c r="A8" t="inlineStr"/>
    </row>
    <row r="9">
      <c r="A9" t="inlineStr">
        <is>
          <t>判定の根拠: 租税特別措置法第61条の4第6項、同施行令第37条の5（1人当たり1万円）、</t>
        </is>
      </c>
    </row>
    <row r="10">
      <c r="A10" t="inlineStr">
        <is>
          <t>国税庁タックスアンサーNo.5265、交際費等（飲食費）に関するQ&amp;A（平成18年5月）のQ8からQ11。</t>
        </is>
      </c>
    </row>
    <row r="11">
      <c r="A11" t="inlineStr">
        <is>
          <t>Q&amp;Aは5,000円の時代のものだが、判定の仕方（人数で割る、超えたら全額、二次会、消費税）は同じ条文の構造に基づく。</t>
        </is>
      </c>
    </row>
    <row r="12">
      <c r="A12" t="inlineStr"/>
    </row>
    <row r="13">
      <c r="A13" t="inlineStr">
        <is>
          <t>福利厚生費の候補は、この表では社外の人がいない会で、社員全員が対象のものにしている。</t>
        </is>
      </c>
    </row>
    <row r="14">
      <c r="A14" t="inlineStr">
        <is>
          <t>金額が社会通念上一般的な範囲か、全員が参加できたかなど、会の中身で変わる。この表では判定していない。</t>
        </is>
      </c>
    </row>
    <row r="15">
      <c r="A15" t="inlineStr">
        <is>
          <t>個人事業主の必要経費の扱いは、この表では見ていない。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2026-10-06T08:44:59Z</dcterms:created>
  <dcterms:modified xmlns:dcterms="http://purl.org/dc/terms/" xmlns:xsi="http://www.w3.org/2001/XMLSchema-instance" xsi:type="dcterms:W3CDTF">2026-10-06T08:44:59Z</dcterms:modified>
</cp:coreProperties>
</file>