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最後の期" sheetId="1" state="visible" r:id="rId1"/>
    <sheet xmlns:r="http://schemas.openxmlformats.org/officeDocument/2006/relationships" name="2_納税額" sheetId="2" state="visible" r:id="rId2"/>
    <sheet xmlns:r="http://schemas.openxmlformats.org/officeDocument/2006/relationships" name="3_比べ" sheetId="3" state="visible" r:id="rId3"/>
    <sheet xmlns:r="http://schemas.openxmlformats.org/officeDocument/2006/relationships" name="4_7割控除" sheetId="4" state="visible" r:id="rId4"/>
    <sheet xmlns:r="http://schemas.openxmlformats.org/officeDocument/2006/relationships" name="5_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0&quot;月&quot;"/>
    <numFmt numFmtId="165" formatCode="yyyy/m/d"/>
    <numFmt numFmtId="166" formatCode="0&quot;か月&quot;"/>
    <numFmt numFmtId="167" formatCode="yyyy-mm-dd"/>
    <numFmt numFmtId="168" formatCode="0.00&quot;倍&quot;"/>
    <numFmt numFmtId="169" formatCode="0.0%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8EDF2"/>
      </patternFill>
    </fill>
    <fill>
      <patternFill patternType="solid">
        <fgColor rgb="00F2F2F2"/>
      </patternFill>
    </fill>
  </fills>
  <borders count="5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/>
    </xf>
    <xf numFmtId="165" fontId="0" fillId="4" borderId="1" applyAlignment="1" pivotButton="0" quotePrefix="0" xfId="0">
      <alignment horizontal="center" vertical="center"/>
    </xf>
    <xf numFmtId="166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3" fontId="0" fillId="2" borderId="1" applyAlignment="1" pivotButton="0" quotePrefix="0" xfId="0">
      <alignment horizontal="center" vertical="center"/>
    </xf>
    <xf numFmtId="1" fontId="0" fillId="2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/>
    </xf>
    <xf numFmtId="3" fontId="0" fillId="4" borderId="1" applyAlignment="1" pivotButton="0" quotePrefix="0" xfId="0">
      <alignment horizontal="center" vertical="center"/>
    </xf>
    <xf numFmtId="3" fontId="2" fillId="4" borderId="1" applyAlignment="1" pivotButton="0" quotePrefix="0" xfId="0">
      <alignment horizontal="center" vertical="center"/>
    </xf>
    <xf numFmtId="168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169" fontId="0" fillId="4" borderId="1" applyAlignment="1" pivotButton="0" quotePrefix="0" xfId="0">
      <alignment horizontal="center" vertical="center"/>
    </xf>
    <xf numFmtId="165" fontId="0" fillId="2" borderId="1" applyAlignment="1" pivotButton="0" quotePrefix="0" xfId="0">
      <alignment horizontal="center" vertical="center"/>
    </xf>
    <xf numFmtId="9" fontId="0" fillId="4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4" pivotButton="0" quotePrefix="0" xfId="0"/>
  </cellXfs>
  <cellStyles count="1">
    <cellStyle name="Normal" xfId="0" builtinId="0" hidden="0"/>
  </cellStyles>
  <dxfs count="2">
    <dxf>
      <fill>
        <patternFill patternType="solid">
          <fgColor rgb="00E3F1E6"/>
          <bgColor rgb="00E3F1E6"/>
        </patternFill>
      </fill>
    </dxf>
    <dxf>
      <fill>
        <patternFill patternType="solid">
          <fgColor rgb="00FDE8E8"/>
          <b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3" customWidth="1" min="3" max="3"/>
    <col width="11" customWidth="1" min="4" max="4"/>
    <col width="14" customWidth="1" min="5" max="5"/>
    <col width="13" customWidth="1" min="6" max="6"/>
    <col width="14" customWidth="1" min="7" max="7"/>
    <col width="6" customWidth="1" min="8" max="8"/>
    <col width="16" customWidth="1" min="9" max="9"/>
  </cols>
  <sheetData>
    <row r="1">
      <c r="A1" s="1" t="inlineStr">
        <is>
          <t>2割特例を使える最後の期と、使えなくなる最初の期（2026年9月30日を含む期が最後）</t>
        </is>
      </c>
    </row>
    <row r="2">
      <c r="A2" t="inlineStr">
        <is>
          <t>自社の決算月を黄色の欄に入れると、その行が緑になる。法人の申告期限は期末の翌日から2か月以内（延長特例は入れていない）</t>
        </is>
      </c>
    </row>
    <row r="3">
      <c r="A3" s="2" t="inlineStr">
        <is>
          <t>決算月</t>
        </is>
      </c>
      <c r="B3" s="3" t="n">
        <v>12</v>
      </c>
    </row>
    <row r="5" ht="32" customHeight="1">
      <c r="A5" s="4" t="inlineStr">
        <is>
          <t>決算月</t>
        </is>
      </c>
      <c r="B5" s="4" t="inlineStr">
        <is>
          <t>最後の期の初日</t>
        </is>
      </c>
      <c r="C5" s="4" t="inlineStr">
        <is>
          <t>最後の期の末日</t>
        </is>
      </c>
      <c r="D5" s="4" t="inlineStr">
        <is>
          <t>9月30日より後の月数</t>
        </is>
      </c>
      <c r="E5" s="4" t="inlineStr">
        <is>
          <t>使えなくなる最初の期の初日</t>
        </is>
      </c>
      <c r="F5" s="4" t="inlineStr">
        <is>
          <t>その期の末日</t>
        </is>
      </c>
      <c r="G5" s="4" t="inlineStr">
        <is>
          <t>その期の申告期限</t>
        </is>
      </c>
      <c r="H5" s="4" t="inlineStr">
        <is>
          <t>曜日</t>
        </is>
      </c>
      <c r="I5" s="4" t="inlineStr">
        <is>
          <t>簡易課税の届出の期限</t>
        </is>
      </c>
    </row>
    <row r="6">
      <c r="A6" s="5" t="n">
        <v>9</v>
      </c>
      <c r="B6" s="6">
        <f>EOMONTH(C6,-12)+1</f>
        <v/>
      </c>
      <c r="C6" s="6">
        <f>EOMONTH(DATE(2026,9,30),MOD(A6-9,12))</f>
        <v/>
      </c>
      <c r="D6" s="7">
        <f>MOD(A6-9,12)</f>
        <v/>
      </c>
      <c r="E6" s="6">
        <f>C6+1</f>
        <v/>
      </c>
      <c r="F6" s="6">
        <f>EOMONTH(C6,12)</f>
        <v/>
      </c>
      <c r="G6" s="6">
        <f>EOMONTH(F6,2)</f>
        <v/>
      </c>
      <c r="H6" s="8">
        <f>TEXT(G6,"aaa")</f>
        <v/>
      </c>
      <c r="I6" s="6">
        <f>G6</f>
        <v/>
      </c>
    </row>
    <row r="7">
      <c r="A7" s="5" t="n">
        <v>10</v>
      </c>
      <c r="B7" s="6">
        <f>EOMONTH(C7,-12)+1</f>
        <v/>
      </c>
      <c r="C7" s="6">
        <f>EOMONTH(DATE(2026,9,30),MOD(A7-9,12))</f>
        <v/>
      </c>
      <c r="D7" s="7">
        <f>MOD(A7-9,12)</f>
        <v/>
      </c>
      <c r="E7" s="6">
        <f>C7+1</f>
        <v/>
      </c>
      <c r="F7" s="6">
        <f>EOMONTH(C7,12)</f>
        <v/>
      </c>
      <c r="G7" s="6">
        <f>EOMONTH(F7,2)</f>
        <v/>
      </c>
      <c r="H7" s="8">
        <f>TEXT(G7,"aaa")</f>
        <v/>
      </c>
      <c r="I7" s="6">
        <f>G7</f>
        <v/>
      </c>
    </row>
    <row r="8">
      <c r="A8" s="5" t="n">
        <v>11</v>
      </c>
      <c r="B8" s="6">
        <f>EOMONTH(C8,-12)+1</f>
        <v/>
      </c>
      <c r="C8" s="6">
        <f>EOMONTH(DATE(2026,9,30),MOD(A8-9,12))</f>
        <v/>
      </c>
      <c r="D8" s="7">
        <f>MOD(A8-9,12)</f>
        <v/>
      </c>
      <c r="E8" s="6">
        <f>C8+1</f>
        <v/>
      </c>
      <c r="F8" s="6">
        <f>EOMONTH(C8,12)</f>
        <v/>
      </c>
      <c r="G8" s="6">
        <f>EOMONTH(F8,2)</f>
        <v/>
      </c>
      <c r="H8" s="8">
        <f>TEXT(G8,"aaa")</f>
        <v/>
      </c>
      <c r="I8" s="6">
        <f>G8</f>
        <v/>
      </c>
    </row>
    <row r="9">
      <c r="A9" s="5" t="n">
        <v>12</v>
      </c>
      <c r="B9" s="6">
        <f>EOMONTH(C9,-12)+1</f>
        <v/>
      </c>
      <c r="C9" s="6">
        <f>EOMONTH(DATE(2026,9,30),MOD(A9-9,12))</f>
        <v/>
      </c>
      <c r="D9" s="7">
        <f>MOD(A9-9,12)</f>
        <v/>
      </c>
      <c r="E9" s="6">
        <f>C9+1</f>
        <v/>
      </c>
      <c r="F9" s="6">
        <f>EOMONTH(C9,12)</f>
        <v/>
      </c>
      <c r="G9" s="6">
        <f>EOMONTH(F9,2)</f>
        <v/>
      </c>
      <c r="H9" s="8">
        <f>TEXT(G9,"aaa")</f>
        <v/>
      </c>
      <c r="I9" s="6">
        <f>G9</f>
        <v/>
      </c>
    </row>
    <row r="10">
      <c r="A10" s="5" t="n">
        <v>1</v>
      </c>
      <c r="B10" s="6">
        <f>EOMONTH(C10,-12)+1</f>
        <v/>
      </c>
      <c r="C10" s="6">
        <f>EOMONTH(DATE(2026,9,30),MOD(A10-9,12))</f>
        <v/>
      </c>
      <c r="D10" s="7">
        <f>MOD(A10-9,12)</f>
        <v/>
      </c>
      <c r="E10" s="6">
        <f>C10+1</f>
        <v/>
      </c>
      <c r="F10" s="6">
        <f>EOMONTH(C10,12)</f>
        <v/>
      </c>
      <c r="G10" s="6">
        <f>EOMONTH(F10,2)</f>
        <v/>
      </c>
      <c r="H10" s="8">
        <f>TEXT(G10,"aaa")</f>
        <v/>
      </c>
      <c r="I10" s="6">
        <f>G10</f>
        <v/>
      </c>
    </row>
    <row r="11">
      <c r="A11" s="5" t="n">
        <v>2</v>
      </c>
      <c r="B11" s="6">
        <f>EOMONTH(C11,-12)+1</f>
        <v/>
      </c>
      <c r="C11" s="6">
        <f>EOMONTH(DATE(2026,9,30),MOD(A11-9,12))</f>
        <v/>
      </c>
      <c r="D11" s="7">
        <f>MOD(A11-9,12)</f>
        <v/>
      </c>
      <c r="E11" s="6">
        <f>C11+1</f>
        <v/>
      </c>
      <c r="F11" s="6">
        <f>EOMONTH(C11,12)</f>
        <v/>
      </c>
      <c r="G11" s="6">
        <f>EOMONTH(F11,2)</f>
        <v/>
      </c>
      <c r="H11" s="8">
        <f>TEXT(G11,"aaa")</f>
        <v/>
      </c>
      <c r="I11" s="6">
        <f>G11</f>
        <v/>
      </c>
    </row>
    <row r="12">
      <c r="A12" s="5" t="n">
        <v>3</v>
      </c>
      <c r="B12" s="6">
        <f>EOMONTH(C12,-12)+1</f>
        <v/>
      </c>
      <c r="C12" s="6">
        <f>EOMONTH(DATE(2026,9,30),MOD(A12-9,12))</f>
        <v/>
      </c>
      <c r="D12" s="7">
        <f>MOD(A12-9,12)</f>
        <v/>
      </c>
      <c r="E12" s="6">
        <f>C12+1</f>
        <v/>
      </c>
      <c r="F12" s="6">
        <f>EOMONTH(C12,12)</f>
        <v/>
      </c>
      <c r="G12" s="6">
        <f>EOMONTH(F12,2)</f>
        <v/>
      </c>
      <c r="H12" s="8">
        <f>TEXT(G12,"aaa")</f>
        <v/>
      </c>
      <c r="I12" s="6">
        <f>G12</f>
        <v/>
      </c>
    </row>
    <row r="13">
      <c r="A13" s="5" t="n">
        <v>4</v>
      </c>
      <c r="B13" s="6">
        <f>EOMONTH(C13,-12)+1</f>
        <v/>
      </c>
      <c r="C13" s="6">
        <f>EOMONTH(DATE(2026,9,30),MOD(A13-9,12))</f>
        <v/>
      </c>
      <c r="D13" s="7">
        <f>MOD(A13-9,12)</f>
        <v/>
      </c>
      <c r="E13" s="6">
        <f>C13+1</f>
        <v/>
      </c>
      <c r="F13" s="6">
        <f>EOMONTH(C13,12)</f>
        <v/>
      </c>
      <c r="G13" s="6">
        <f>EOMONTH(F13,2)</f>
        <v/>
      </c>
      <c r="H13" s="8">
        <f>TEXT(G13,"aaa")</f>
        <v/>
      </c>
      <c r="I13" s="6">
        <f>G13</f>
        <v/>
      </c>
    </row>
    <row r="14">
      <c r="A14" s="5" t="n">
        <v>5</v>
      </c>
      <c r="B14" s="6">
        <f>EOMONTH(C14,-12)+1</f>
        <v/>
      </c>
      <c r="C14" s="6">
        <f>EOMONTH(DATE(2026,9,30),MOD(A14-9,12))</f>
        <v/>
      </c>
      <c r="D14" s="7">
        <f>MOD(A14-9,12)</f>
        <v/>
      </c>
      <c r="E14" s="6">
        <f>C14+1</f>
        <v/>
      </c>
      <c r="F14" s="6">
        <f>EOMONTH(C14,12)</f>
        <v/>
      </c>
      <c r="G14" s="6">
        <f>EOMONTH(F14,2)</f>
        <v/>
      </c>
      <c r="H14" s="8">
        <f>TEXT(G14,"aaa")</f>
        <v/>
      </c>
      <c r="I14" s="6">
        <f>G14</f>
        <v/>
      </c>
    </row>
    <row r="15">
      <c r="A15" s="5" t="n">
        <v>6</v>
      </c>
      <c r="B15" s="6">
        <f>EOMONTH(C15,-12)+1</f>
        <v/>
      </c>
      <c r="C15" s="6">
        <f>EOMONTH(DATE(2026,9,30),MOD(A15-9,12))</f>
        <v/>
      </c>
      <c r="D15" s="7">
        <f>MOD(A15-9,12)</f>
        <v/>
      </c>
      <c r="E15" s="6">
        <f>C15+1</f>
        <v/>
      </c>
      <c r="F15" s="6">
        <f>EOMONTH(C15,12)</f>
        <v/>
      </c>
      <c r="G15" s="6">
        <f>EOMONTH(F15,2)</f>
        <v/>
      </c>
      <c r="H15" s="8">
        <f>TEXT(G15,"aaa")</f>
        <v/>
      </c>
      <c r="I15" s="6">
        <f>G15</f>
        <v/>
      </c>
    </row>
    <row r="16">
      <c r="A16" s="5" t="n">
        <v>7</v>
      </c>
      <c r="B16" s="6">
        <f>EOMONTH(C16,-12)+1</f>
        <v/>
      </c>
      <c r="C16" s="6">
        <f>EOMONTH(DATE(2026,9,30),MOD(A16-9,12))</f>
        <v/>
      </c>
      <c r="D16" s="7">
        <f>MOD(A16-9,12)</f>
        <v/>
      </c>
      <c r="E16" s="6">
        <f>C16+1</f>
        <v/>
      </c>
      <c r="F16" s="6">
        <f>EOMONTH(C16,12)</f>
        <v/>
      </c>
      <c r="G16" s="6">
        <f>EOMONTH(F16,2)</f>
        <v/>
      </c>
      <c r="H16" s="8">
        <f>TEXT(G16,"aaa")</f>
        <v/>
      </c>
      <c r="I16" s="6">
        <f>G16</f>
        <v/>
      </c>
    </row>
    <row r="17">
      <c r="A17" s="5" t="n">
        <v>8</v>
      </c>
      <c r="B17" s="6">
        <f>EOMONTH(C17,-12)+1</f>
        <v/>
      </c>
      <c r="C17" s="6">
        <f>EOMONTH(DATE(2026,9,30),MOD(A17-9,12))</f>
        <v/>
      </c>
      <c r="D17" s="7">
        <f>MOD(A17-9,12)</f>
        <v/>
      </c>
      <c r="E17" s="6">
        <f>C17+1</f>
        <v/>
      </c>
      <c r="F17" s="6">
        <f>EOMONTH(C17,12)</f>
        <v/>
      </c>
      <c r="G17" s="6">
        <f>EOMONTH(F17,2)</f>
        <v/>
      </c>
      <c r="H17" s="8">
        <f>TEXT(G17,"aaa")</f>
        <v/>
      </c>
      <c r="I17" s="6">
        <f>G17</f>
        <v/>
      </c>
    </row>
    <row r="19">
      <c r="A19" s="2" t="inlineStr">
        <is>
          <t>個人事業者</t>
        </is>
      </c>
    </row>
    <row r="20" ht="32" customHeight="1">
      <c r="A20" s="4" t="inlineStr">
        <is>
          <t>年分</t>
        </is>
      </c>
      <c r="B20" s="4" t="inlineStr">
        <is>
          <t>期間の初日</t>
        </is>
      </c>
      <c r="C20" s="4" t="inlineStr">
        <is>
          <t>期間の末日</t>
        </is>
      </c>
      <c r="D20" s="4" t="inlineStr">
        <is>
          <t>使える特例</t>
        </is>
      </c>
      <c r="E20" s="4" t="inlineStr">
        <is>
          <t>申告期限</t>
        </is>
      </c>
      <c r="F20" s="4" t="inlineStr">
        <is>
          <t>曜日</t>
        </is>
      </c>
    </row>
    <row r="21">
      <c r="A21" s="9" t="inlineStr">
        <is>
          <t>2026年分</t>
        </is>
      </c>
      <c r="B21" s="10" t="n">
        <v>46023</v>
      </c>
      <c r="C21" s="10" t="n">
        <v>46387</v>
      </c>
      <c r="D21" s="9" t="inlineStr">
        <is>
          <t>2割特例</t>
        </is>
      </c>
      <c r="E21" s="10" t="n">
        <v>46477</v>
      </c>
      <c r="F21" s="8">
        <f>TEXT(E21,"aaa")</f>
        <v/>
      </c>
    </row>
    <row r="22">
      <c r="A22" s="9" t="inlineStr">
        <is>
          <t>2027年分</t>
        </is>
      </c>
      <c r="B22" s="10" t="n">
        <v>46388</v>
      </c>
      <c r="C22" s="10" t="n">
        <v>46752</v>
      </c>
      <c r="D22" s="9" t="inlineStr">
        <is>
          <t>3割特例</t>
        </is>
      </c>
      <c r="E22" s="10" t="n">
        <v>46843</v>
      </c>
      <c r="F22" s="8">
        <f>TEXT(E22,"aaa")</f>
        <v/>
      </c>
    </row>
    <row r="23">
      <c r="A23" s="9" t="inlineStr">
        <is>
          <t>2028年分</t>
        </is>
      </c>
      <c r="B23" s="10" t="n">
        <v>46753</v>
      </c>
      <c r="C23" s="10" t="n">
        <v>47118</v>
      </c>
      <c r="D23" s="9" t="inlineStr">
        <is>
          <t>3割特例</t>
        </is>
      </c>
      <c r="E23" s="10" t="n">
        <v>47210</v>
      </c>
      <c r="F23" s="8">
        <f>TEXT(E23,"aaa")</f>
        <v/>
      </c>
    </row>
    <row r="24">
      <c r="A24" s="9" t="inlineStr">
        <is>
          <t>2029年分</t>
        </is>
      </c>
      <c r="B24" s="10" t="n">
        <v>47119</v>
      </c>
      <c r="C24" s="10" t="n">
        <v>47483</v>
      </c>
      <c r="D24" s="9" t="inlineStr">
        <is>
          <t>どちらもなし</t>
        </is>
      </c>
      <c r="E24" s="10" t="n">
        <v>47574</v>
      </c>
      <c r="F24" s="8">
        <f>TEXT(E24,"aaa")</f>
        <v/>
      </c>
    </row>
    <row r="26">
      <c r="A26" t="inlineStr">
        <is>
          <t>個人の申告期限は翌年3月31日。土日なら翌月曜日にずれる（2029年3月31日は土曜、2030年3月31日は日曜）。</t>
        </is>
      </c>
    </row>
    <row r="27">
      <c r="A27" t="inlineStr">
        <is>
          <t>法人に3割特例はない。法人の申告期限が土日祝に当たるときは翌日にずれる（この表は曜日だけ出している）。</t>
        </is>
      </c>
    </row>
  </sheetData>
  <conditionalFormatting sqref="A6:I17">
    <cfRule type="expression" priority="1" dxfId="0">
      <formula>$A6=$B$3</formula>
    </cfRule>
  </conditionalFormatting>
  <dataValidations count="1">
    <dataValidation sqref="B3" showDropDown="0" showInputMessage="0" showErrorMessage="0" allowBlank="0" type="whole" operator="between">
      <formula1>1</formula1>
      <formula2>12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2" customWidth="1" min="8" max="8"/>
  </cols>
  <sheetData>
    <row r="1">
      <c r="A1" s="1" t="inlineStr">
        <is>
          <t>1年分の消費税（国税＋地方消費税）を4つの方法で出す。売上も仕入れもすべて10%、税込で入れる</t>
        </is>
      </c>
    </row>
    <row r="3">
      <c r="A3" s="11" t="inlineStr">
        <is>
          <t>税込の課税売上（1年）</t>
        </is>
      </c>
      <c r="B3" s="12" t="n">
        <v>9900000</v>
      </c>
    </row>
    <row r="4">
      <c r="A4" s="11" t="inlineStr">
        <is>
          <t>簡易課税の事業区分（1〜6）</t>
        </is>
      </c>
      <c r="B4" s="13" t="n">
        <v>5</v>
      </c>
      <c r="C4" s="14">
        <f>CHOOSE(B4,"卸売業 90%","小売業 80%","製造業・建設業 70%","飲食店など 60%","サービス業 50%","不動産業 40%")</f>
        <v/>
      </c>
    </row>
    <row r="5">
      <c r="A5" s="11" t="inlineStr">
        <is>
          <t>インボイスのある課税仕入れ（税込）</t>
        </is>
      </c>
      <c r="B5" s="12" t="n">
        <v>1650000</v>
      </c>
    </row>
    <row r="6">
      <c r="A6" s="11" t="inlineStr">
        <is>
          <t>免税事業者などからの仕入れ 2026/9/30まで（税込）</t>
        </is>
      </c>
      <c r="B6" s="12" t="n">
        <v>0</v>
      </c>
    </row>
    <row r="7">
      <c r="A7" s="11" t="inlineStr">
        <is>
          <t>免税事業者などからの仕入れ 2026/10/1から（税込）</t>
        </is>
      </c>
      <c r="B7" s="12" t="n">
        <v>0</v>
      </c>
    </row>
    <row r="9" ht="32" customHeight="1">
      <c r="A9" s="4" t="inlineStr">
        <is>
          <t>方法</t>
        </is>
      </c>
      <c r="B9" s="4" t="inlineStr">
        <is>
          <t>課税標準額</t>
        </is>
      </c>
      <c r="C9" s="4" t="inlineStr">
        <is>
          <t>消費税額（7.8%）</t>
        </is>
      </c>
      <c r="D9" s="4" t="inlineStr">
        <is>
          <t>控除する税額</t>
        </is>
      </c>
      <c r="E9" s="4" t="inlineStr">
        <is>
          <t>差引税額</t>
        </is>
      </c>
      <c r="F9" s="4" t="inlineStr">
        <is>
          <t>地方消費税</t>
        </is>
      </c>
      <c r="G9" s="4" t="inlineStr">
        <is>
          <t>納める額</t>
        </is>
      </c>
      <c r="H9" s="4" t="inlineStr">
        <is>
          <t>2割特例との比</t>
        </is>
      </c>
    </row>
    <row r="10">
      <c r="A10" s="11" t="inlineStr">
        <is>
          <t>2割特例</t>
        </is>
      </c>
      <c r="B10" s="15">
        <f>ROUNDDOWN($B$3*100/110,-3)</f>
        <v/>
      </c>
      <c r="C10" s="15">
        <f>ROUNDDOWN($B$3*100/110,-3)*7.8%</f>
        <v/>
      </c>
      <c r="D10" s="15">
        <f>INT(C10*0.8)</f>
        <v/>
      </c>
      <c r="E10" s="15">
        <f>MAX(ROUNDDOWN(C10-D10,-2),0)</f>
        <v/>
      </c>
      <c r="F10" s="15">
        <f>ROUNDDOWN(E10*22/78,-2)</f>
        <v/>
      </c>
      <c r="G10" s="16">
        <f>E10+F10</f>
        <v/>
      </c>
      <c r="H10" s="17">
        <f>IF($G$10=0,"",G10/$G$10)</f>
        <v/>
      </c>
    </row>
    <row r="11">
      <c r="A11" s="11" t="inlineStr">
        <is>
          <t>3割特例（個人だけ）</t>
        </is>
      </c>
      <c r="B11" s="15">
        <f>ROUNDDOWN($B$3*100/110,-3)</f>
        <v/>
      </c>
      <c r="C11" s="15">
        <f>ROUNDDOWN($B$3*100/110,-3)*7.8%</f>
        <v/>
      </c>
      <c r="D11" s="15">
        <f>INT(C11*0.7)</f>
        <v/>
      </c>
      <c r="E11" s="15">
        <f>MAX(ROUNDDOWN(C11-D11,-2),0)</f>
        <v/>
      </c>
      <c r="F11" s="15">
        <f>ROUNDDOWN(E11*22/78,-2)</f>
        <v/>
      </c>
      <c r="G11" s="16">
        <f>E11+F11</f>
        <v/>
      </c>
      <c r="H11" s="17">
        <f>IF($G$10=0,"",G11/$G$10)</f>
        <v/>
      </c>
    </row>
    <row r="12">
      <c r="A12" s="11" t="inlineStr">
        <is>
          <t>簡易課税</t>
        </is>
      </c>
      <c r="B12" s="15">
        <f>ROUNDDOWN($B$3*100/110,-3)</f>
        <v/>
      </c>
      <c r="C12" s="15">
        <f>ROUNDDOWN($B$3*100/110,-3)*7.8%</f>
        <v/>
      </c>
      <c r="D12" s="15">
        <f>INT(C12*CHOOSE($B$4,0.9,0.8,0.7,0.6,0.5,0.4))</f>
        <v/>
      </c>
      <c r="E12" s="15">
        <f>MAX(ROUNDDOWN(C12-D12,-2),0)</f>
        <v/>
      </c>
      <c r="F12" s="15">
        <f>ROUNDDOWN(E12*22/78,-2)</f>
        <v/>
      </c>
      <c r="G12" s="16">
        <f>E12+F12</f>
        <v/>
      </c>
      <c r="H12" s="17">
        <f>IF($G$10=0,"",G12/$G$10)</f>
        <v/>
      </c>
    </row>
    <row r="13">
      <c r="A13" s="11" t="inlineStr">
        <is>
          <t>本則課税</t>
        </is>
      </c>
      <c r="B13" s="15">
        <f>ROUNDDOWN($B$3*100/110,-3)</f>
        <v/>
      </c>
      <c r="C13" s="15">
        <f>ROUNDDOWN($B$3*100/110,-3)*7.8%</f>
        <v/>
      </c>
      <c r="D13" s="15">
        <f>INT($B$5*7.8/110)+INT($B$6*7.8/110*0.8)+INT($B$7*7.8/110*0.7)</f>
        <v/>
      </c>
      <c r="E13" s="15">
        <f>MAX(ROUNDDOWN(C13-D13,-2),0)</f>
        <v/>
      </c>
      <c r="F13" s="15">
        <f>ROUNDDOWN(E13*22/78,-2)</f>
        <v/>
      </c>
      <c r="G13" s="16">
        <f>E13+F13</f>
        <v/>
      </c>
      <c r="H13" s="17">
        <f>IF($G$10=0,"",G13/$G$10)</f>
        <v/>
      </c>
    </row>
    <row r="15" ht="30" customHeight="1">
      <c r="A15" s="18" t="inlineStr">
        <is>
          <t>本則課税で2割特例と同じ額にするのに要る課税仕入れ（税込）</t>
        </is>
      </c>
      <c r="B15" s="15">
        <f>ROUND($B$3*0.8,0)</f>
        <v/>
      </c>
    </row>
    <row r="16" ht="30" customHeight="1">
      <c r="A16" s="18" t="inlineStr">
        <is>
          <t>いまの課税仕入れの割合（インボイスのある分÷売上）</t>
        </is>
      </c>
      <c r="B16" s="19">
        <f>IF($B$3=0,0,$B$5/$B$3)</f>
        <v/>
      </c>
    </row>
    <row r="17" ht="30" customHeight="1">
      <c r="A17" s="18" t="inlineStr">
        <is>
          <t>本則課税が簡易課税より少なくなる仕入れの割合</t>
        </is>
      </c>
      <c r="B17" s="19">
        <f>CHOOSE($B$4,0.9,0.8,0.7,0.6,0.5,0.4)</f>
        <v/>
      </c>
    </row>
    <row r="19">
      <c r="A19" t="inlineStr">
        <is>
          <t>本則課税で控除が売上の税額を上回ると還付になるが、この表は0円で止めている。</t>
        </is>
      </c>
    </row>
    <row r="20">
      <c r="A20" t="inlineStr">
        <is>
          <t>免税事業者などからの仕入れは、2026/9/30までの分を80%、2026/10/1からの分を70%で控除している（4_7割控除を参照）。</t>
        </is>
      </c>
    </row>
  </sheetData>
  <conditionalFormatting sqref="A10:H13">
    <cfRule type="expression" priority="1" dxfId="0">
      <formula>$G10=MIN($G$12:$G$13)</formula>
    </cfRule>
  </conditionalFormatting>
  <dataValidations count="1">
    <dataValidation sqref="B4" showDropDown="0" showInputMessage="0" showErrorMessage="0" allowBlank="0" type="whole" operator="between">
      <formula1>1</formula1>
      <formula2>6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8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9" customWidth="1" min="9" max="9"/>
    <col width="9" customWidth="1" min="10" max="10"/>
  </cols>
  <sheetData>
    <row r="1">
      <c r="A1" s="1" t="inlineStr">
        <is>
          <t>業種と経費の違う5つの例（架空）。式は2_納税額と同じ</t>
        </is>
      </c>
    </row>
    <row r="3" ht="32" customHeight="1">
      <c r="A3" s="4" t="inlineStr">
        <is>
          <t>例</t>
        </is>
      </c>
      <c r="B3" s="4" t="inlineStr">
        <is>
          <t>税込売上</t>
        </is>
      </c>
      <c r="C3" s="4" t="inlineStr">
        <is>
          <t>事業区分</t>
        </is>
      </c>
      <c r="D3" s="4" t="inlineStr">
        <is>
          <t>インボイスのある課税仕入れ</t>
        </is>
      </c>
      <c r="E3" s="4" t="inlineStr">
        <is>
          <t>2割特例</t>
        </is>
      </c>
      <c r="F3" s="4" t="inlineStr">
        <is>
          <t>3割特例</t>
        </is>
      </c>
      <c r="G3" s="4" t="inlineStr">
        <is>
          <t>簡易課税</t>
        </is>
      </c>
      <c r="H3" s="4" t="inlineStr">
        <is>
          <t>本則課税</t>
        </is>
      </c>
      <c r="I3" s="4" t="inlineStr">
        <is>
          <t>簡易÷2割</t>
        </is>
      </c>
      <c r="J3" s="4" t="inlineStr">
        <is>
          <t>本則÷2割</t>
        </is>
      </c>
    </row>
    <row r="4">
      <c r="A4" s="11" t="inlineStr">
        <is>
          <t>個人のデザイナー</t>
        </is>
      </c>
      <c r="B4" s="12" t="n">
        <v>8800000</v>
      </c>
      <c r="C4" s="3" t="n">
        <v>5</v>
      </c>
      <c r="D4" s="12" t="n">
        <v>1100000</v>
      </c>
      <c r="E4" s="15">
        <f>MAX(ROUNDDOWN(ROUNDDOWN($B4*100/110,-3)*7.8%-(INT(ROUNDDOWN($B4*100/110,-3)*7.8%*0.8)),-2),0)+ROUNDDOWN(MAX(ROUNDDOWN(ROUNDDOWN($B4*100/110,-3)*7.8%-(INT(ROUNDDOWN($B4*100/110,-3)*7.8%*0.8)),-2),0)*22/78,-2)</f>
        <v/>
      </c>
      <c r="F4" s="15">
        <f>MAX(ROUNDDOWN(ROUNDDOWN($B4*100/110,-3)*7.8%-(INT(ROUNDDOWN($B4*100/110,-3)*7.8%*0.7)),-2),0)+ROUNDDOWN(MAX(ROUNDDOWN(ROUNDDOWN($B4*100/110,-3)*7.8%-(INT(ROUNDDOWN($B4*100/110,-3)*7.8%*0.7)),-2),0)*22/78,-2)</f>
        <v/>
      </c>
      <c r="G4" s="15">
        <f>MAX(ROUNDDOWN(ROUNDDOWN($B4*100/110,-3)*7.8%-(INT(ROUNDDOWN($B4*100/110,-3)*7.8%*CHOOSE($C4,0.9,0.8,0.7,0.6,0.5,0.4))),-2),0)+ROUNDDOWN(MAX(ROUNDDOWN(ROUNDDOWN($B4*100/110,-3)*7.8%-(INT(ROUNDDOWN($B4*100/110,-3)*7.8%*CHOOSE($C4,0.9,0.8,0.7,0.6,0.5,0.4))),-2),0)*22/78,-2)</f>
        <v/>
      </c>
      <c r="H4" s="15">
        <f>MAX(ROUNDDOWN(ROUNDDOWN($B4*100/110,-3)*7.8%-(INT($D4*7.8/110)+INT(0*7.8/110*0.8)+INT(0*7.8/110*0.7)),-2),0)+ROUNDDOWN(MAX(ROUNDDOWN(ROUNDDOWN($B4*100/110,-3)*7.8%-(INT($D4*7.8/110)+INT(0*7.8/110*0.8)+INT(0*7.8/110*0.7)),-2),0)*22/78,-2)</f>
        <v/>
      </c>
      <c r="I4" s="17">
        <f>G4/E4</f>
        <v/>
      </c>
      <c r="J4" s="17">
        <f>H4/E4</f>
        <v/>
      </c>
    </row>
    <row r="5">
      <c r="A5" s="11" t="inlineStr">
        <is>
          <t>一人社長のITコンサル</t>
        </is>
      </c>
      <c r="B5" s="12" t="n">
        <v>9900000</v>
      </c>
      <c r="C5" s="3" t="n">
        <v>5</v>
      </c>
      <c r="D5" s="12" t="n">
        <v>1650000</v>
      </c>
      <c r="E5" s="15">
        <f>MAX(ROUNDDOWN(ROUNDDOWN($B5*100/110,-3)*7.8%-(INT(ROUNDDOWN($B5*100/110,-3)*7.8%*0.8)),-2),0)+ROUNDDOWN(MAX(ROUNDDOWN(ROUNDDOWN($B5*100/110,-3)*7.8%-(INT(ROUNDDOWN($B5*100/110,-3)*7.8%*0.8)),-2),0)*22/78,-2)</f>
        <v/>
      </c>
      <c r="F5" s="15">
        <f>MAX(ROUNDDOWN(ROUNDDOWN($B5*100/110,-3)*7.8%-(INT(ROUNDDOWN($B5*100/110,-3)*7.8%*0.7)),-2),0)+ROUNDDOWN(MAX(ROUNDDOWN(ROUNDDOWN($B5*100/110,-3)*7.8%-(INT(ROUNDDOWN($B5*100/110,-3)*7.8%*0.7)),-2),0)*22/78,-2)</f>
        <v/>
      </c>
      <c r="G5" s="15">
        <f>MAX(ROUNDDOWN(ROUNDDOWN($B5*100/110,-3)*7.8%-(INT(ROUNDDOWN($B5*100/110,-3)*7.8%*CHOOSE($C5,0.9,0.8,0.7,0.6,0.5,0.4))),-2),0)+ROUNDDOWN(MAX(ROUNDDOWN(ROUNDDOWN($B5*100/110,-3)*7.8%-(INT(ROUNDDOWN($B5*100/110,-3)*7.8%*CHOOSE($C5,0.9,0.8,0.7,0.6,0.5,0.4))),-2),0)*22/78,-2)</f>
        <v/>
      </c>
      <c r="H5" s="15">
        <f>MAX(ROUNDDOWN(ROUNDDOWN($B5*100/110,-3)*7.8%-(INT($D5*7.8/110)+INT(0*7.8/110*0.8)+INT(0*7.8/110*0.7)),-2),0)+ROUNDDOWN(MAX(ROUNDDOWN(ROUNDDOWN($B5*100/110,-3)*7.8%-(INT($D5*7.8/110)+INT(0*7.8/110*0.8)+INT(0*7.8/110*0.7)),-2),0)*22/78,-2)</f>
        <v/>
      </c>
      <c r="I5" s="17">
        <f>G5/E5</f>
        <v/>
      </c>
      <c r="J5" s="17">
        <f>H5/E5</f>
        <v/>
      </c>
    </row>
    <row r="6">
      <c r="A6" s="11" t="inlineStr">
        <is>
          <t>雑貨の小売店</t>
        </is>
      </c>
      <c r="B6" s="12" t="n">
        <v>8800000</v>
      </c>
      <c r="C6" s="3" t="n">
        <v>2</v>
      </c>
      <c r="D6" s="12" t="n">
        <v>6050000</v>
      </c>
      <c r="E6" s="15">
        <f>MAX(ROUNDDOWN(ROUNDDOWN($B6*100/110,-3)*7.8%-(INT(ROUNDDOWN($B6*100/110,-3)*7.8%*0.8)),-2),0)+ROUNDDOWN(MAX(ROUNDDOWN(ROUNDDOWN($B6*100/110,-3)*7.8%-(INT(ROUNDDOWN($B6*100/110,-3)*7.8%*0.8)),-2),0)*22/78,-2)</f>
        <v/>
      </c>
      <c r="F6" s="15">
        <f>MAX(ROUNDDOWN(ROUNDDOWN($B6*100/110,-3)*7.8%-(INT(ROUNDDOWN($B6*100/110,-3)*7.8%*0.7)),-2),0)+ROUNDDOWN(MAX(ROUNDDOWN(ROUNDDOWN($B6*100/110,-3)*7.8%-(INT(ROUNDDOWN($B6*100/110,-3)*7.8%*0.7)),-2),0)*22/78,-2)</f>
        <v/>
      </c>
      <c r="G6" s="15">
        <f>MAX(ROUNDDOWN(ROUNDDOWN($B6*100/110,-3)*7.8%-(INT(ROUNDDOWN($B6*100/110,-3)*7.8%*CHOOSE($C6,0.9,0.8,0.7,0.6,0.5,0.4))),-2),0)+ROUNDDOWN(MAX(ROUNDDOWN(ROUNDDOWN($B6*100/110,-3)*7.8%-(INT(ROUNDDOWN($B6*100/110,-3)*7.8%*CHOOSE($C6,0.9,0.8,0.7,0.6,0.5,0.4))),-2),0)*22/78,-2)</f>
        <v/>
      </c>
      <c r="H6" s="15">
        <f>MAX(ROUNDDOWN(ROUNDDOWN($B6*100/110,-3)*7.8%-(INT($D6*7.8/110)+INT(0*7.8/110*0.8)+INT(0*7.8/110*0.7)),-2),0)+ROUNDDOWN(MAX(ROUNDDOWN(ROUNDDOWN($B6*100/110,-3)*7.8%-(INT($D6*7.8/110)+INT(0*7.8/110*0.8)+INT(0*7.8/110*0.7)),-2),0)*22/78,-2)</f>
        <v/>
      </c>
      <c r="I6" s="17">
        <f>G6/E6</f>
        <v/>
      </c>
      <c r="J6" s="17">
        <f>H6/E6</f>
        <v/>
      </c>
    </row>
    <row r="7">
      <c r="A7" s="11" t="inlineStr">
        <is>
          <t>食品の卸売</t>
        </is>
      </c>
      <c r="B7" s="12" t="n">
        <v>8800000</v>
      </c>
      <c r="C7" s="3" t="n">
        <v>1</v>
      </c>
      <c r="D7" s="12" t="n">
        <v>7700000</v>
      </c>
      <c r="E7" s="15">
        <f>MAX(ROUNDDOWN(ROUNDDOWN($B7*100/110,-3)*7.8%-(INT(ROUNDDOWN($B7*100/110,-3)*7.8%*0.8)),-2),0)+ROUNDDOWN(MAX(ROUNDDOWN(ROUNDDOWN($B7*100/110,-3)*7.8%-(INT(ROUNDDOWN($B7*100/110,-3)*7.8%*0.8)),-2),0)*22/78,-2)</f>
        <v/>
      </c>
      <c r="F7" s="15">
        <f>MAX(ROUNDDOWN(ROUNDDOWN($B7*100/110,-3)*7.8%-(INT(ROUNDDOWN($B7*100/110,-3)*7.8%*0.7)),-2),0)+ROUNDDOWN(MAX(ROUNDDOWN(ROUNDDOWN($B7*100/110,-3)*7.8%-(INT(ROUNDDOWN($B7*100/110,-3)*7.8%*0.7)),-2),0)*22/78,-2)</f>
        <v/>
      </c>
      <c r="G7" s="15">
        <f>MAX(ROUNDDOWN(ROUNDDOWN($B7*100/110,-3)*7.8%-(INT(ROUNDDOWN($B7*100/110,-3)*7.8%*CHOOSE($C7,0.9,0.8,0.7,0.6,0.5,0.4))),-2),0)+ROUNDDOWN(MAX(ROUNDDOWN(ROUNDDOWN($B7*100/110,-3)*7.8%-(INT(ROUNDDOWN($B7*100/110,-3)*7.8%*CHOOSE($C7,0.9,0.8,0.7,0.6,0.5,0.4))),-2),0)*22/78,-2)</f>
        <v/>
      </c>
      <c r="H7" s="15">
        <f>MAX(ROUNDDOWN(ROUNDDOWN($B7*100/110,-3)*7.8%-(INT($D7*7.8/110)+INT(0*7.8/110*0.8)+INT(0*7.8/110*0.7)),-2),0)+ROUNDDOWN(MAX(ROUNDDOWN(ROUNDDOWN($B7*100/110,-3)*7.8%-(INT($D7*7.8/110)+INT(0*7.8/110*0.8)+INT(0*7.8/110*0.7)),-2),0)*22/78,-2)</f>
        <v/>
      </c>
      <c r="I7" s="17">
        <f>G7/E7</f>
        <v/>
      </c>
      <c r="J7" s="17">
        <f>H7/E7</f>
        <v/>
      </c>
    </row>
    <row r="8">
      <c r="A8" s="11" t="inlineStr">
        <is>
          <t>不動産の仲介</t>
        </is>
      </c>
      <c r="B8" s="12" t="n">
        <v>6600000</v>
      </c>
      <c r="C8" s="3" t="n">
        <v>6</v>
      </c>
      <c r="D8" s="12" t="n">
        <v>550000</v>
      </c>
      <c r="E8" s="15">
        <f>MAX(ROUNDDOWN(ROUNDDOWN($B8*100/110,-3)*7.8%-(INT(ROUNDDOWN($B8*100/110,-3)*7.8%*0.8)),-2),0)+ROUNDDOWN(MAX(ROUNDDOWN(ROUNDDOWN($B8*100/110,-3)*7.8%-(INT(ROUNDDOWN($B8*100/110,-3)*7.8%*0.8)),-2),0)*22/78,-2)</f>
        <v/>
      </c>
      <c r="F8" s="15">
        <f>MAX(ROUNDDOWN(ROUNDDOWN($B8*100/110,-3)*7.8%-(INT(ROUNDDOWN($B8*100/110,-3)*7.8%*0.7)),-2),0)+ROUNDDOWN(MAX(ROUNDDOWN(ROUNDDOWN($B8*100/110,-3)*7.8%-(INT(ROUNDDOWN($B8*100/110,-3)*7.8%*0.7)),-2),0)*22/78,-2)</f>
        <v/>
      </c>
      <c r="G8" s="15">
        <f>MAX(ROUNDDOWN(ROUNDDOWN($B8*100/110,-3)*7.8%-(INT(ROUNDDOWN($B8*100/110,-3)*7.8%*CHOOSE($C8,0.9,0.8,0.7,0.6,0.5,0.4))),-2),0)+ROUNDDOWN(MAX(ROUNDDOWN(ROUNDDOWN($B8*100/110,-3)*7.8%-(INT(ROUNDDOWN($B8*100/110,-3)*7.8%*CHOOSE($C8,0.9,0.8,0.7,0.6,0.5,0.4))),-2),0)*22/78,-2)</f>
        <v/>
      </c>
      <c r="H8" s="15">
        <f>MAX(ROUNDDOWN(ROUNDDOWN($B8*100/110,-3)*7.8%-(INT($D8*7.8/110)+INT(0*7.8/110*0.8)+INT(0*7.8/110*0.7)),-2),0)+ROUNDDOWN(MAX(ROUNDDOWN(ROUNDDOWN($B8*100/110,-3)*7.8%-(INT($D8*7.8/110)+INT(0*7.8/110*0.8)+INT(0*7.8/110*0.7)),-2),0)*22/78,-2)</f>
        <v/>
      </c>
      <c r="I8" s="17">
        <f>G8/E8</f>
        <v/>
      </c>
      <c r="J8" s="17">
        <f>H8/E8</f>
        <v/>
      </c>
    </row>
    <row r="10">
      <c r="A10" t="inlineStr">
        <is>
          <t>事業区分: 1卸売業90% 2小売業80% 3製造業・建設業70% 4飲食店など60% 5サービス業50% 6不動産業40%</t>
        </is>
      </c>
    </row>
    <row r="11">
      <c r="A11" t="inlineStr">
        <is>
          <t>3割特例は個人事業者だけ。法人の行の3割特例は参考の数字。</t>
        </is>
      </c>
    </row>
  </sheetData>
  <conditionalFormatting sqref="I4:J8">
    <cfRule type="expression" priority="1" dxfId="0">
      <formula>AND(I4&lt;&gt;"",I4&lt;1)</formula>
    </cfRule>
    <cfRule type="expression" priority="2" dxfId="1">
      <formula>AND(I4&lt;&gt;"",I4&gt;=2)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4" customWidth="1" min="3" max="3"/>
    <col width="14" customWidth="1" min="4" max="4"/>
    <col width="12" customWidth="1" min="5" max="5"/>
    <col width="13" customWidth="1" min="6" max="6"/>
    <col width="13" customWidth="1" min="7" max="7"/>
  </cols>
  <sheetData>
    <row r="1">
      <c r="A1" s="1" t="inlineStr">
        <is>
          <t>免税事業者などからの仕入れ。控除できる割合は、仕入れた日で決まる（期の初日ではない）</t>
        </is>
      </c>
    </row>
    <row r="2">
      <c r="A2" t="inlineStr">
        <is>
          <t>80%（2023/10/1〜2026/9/30）、70%（〜2028/9/30）、50%（〜2030/9/30）、30%（〜2031/9/30）、それ以後0%</t>
        </is>
      </c>
    </row>
    <row r="4" ht="32" customHeight="1">
      <c r="A4" s="4" t="inlineStr">
        <is>
          <t>仕入れた日</t>
        </is>
      </c>
      <c r="B4" s="4" t="inlineStr">
        <is>
          <t>相手</t>
        </is>
      </c>
      <c r="C4" s="4" t="inlineStr">
        <is>
          <t>支払った額（税込）</t>
        </is>
      </c>
      <c r="D4" s="4" t="inlineStr">
        <is>
          <t>消費税相当（10/110）</t>
        </is>
      </c>
      <c r="E4" s="4" t="inlineStr">
        <is>
          <t>控除できる割合</t>
        </is>
      </c>
      <c r="F4" s="4" t="inlineStr">
        <is>
          <t>控除できる額</t>
        </is>
      </c>
      <c r="G4" s="4" t="inlineStr">
        <is>
          <t>控除できない額</t>
        </is>
      </c>
    </row>
    <row r="5">
      <c r="A5" s="20" t="n">
        <v>46047</v>
      </c>
      <c r="B5" s="3" t="inlineStr">
        <is>
          <t>外注先A（免税）</t>
        </is>
      </c>
      <c r="C5" s="12" t="n">
        <v>330000</v>
      </c>
      <c r="D5" s="15">
        <f>IF(C5="","",C5*10/110)</f>
        <v/>
      </c>
      <c r="E5" s="21">
        <f>IF(A5="","",IF(A5&lt;DATE(2023,10,1),1,IF(A5&lt;=DATE(2026,9,30),0.8,IF(A5&lt;=DATE(2028,9,30),0.7,IF(A5&lt;=DATE(2030,9,30),0.5,IF(A5&lt;=DATE(2031,9,30),0.3,0))))))</f>
        <v/>
      </c>
      <c r="F5" s="15">
        <f>IF(C5="","",D5*E5)</f>
        <v/>
      </c>
      <c r="G5" s="15">
        <f>IF(C5="","",D5-F5)</f>
        <v/>
      </c>
    </row>
    <row r="6">
      <c r="A6" s="20" t="n">
        <v>46078</v>
      </c>
      <c r="B6" s="3" t="inlineStr">
        <is>
          <t>外注先A（免税）</t>
        </is>
      </c>
      <c r="C6" s="12" t="n">
        <v>330000</v>
      </c>
      <c r="D6" s="15">
        <f>IF(C6="","",C6*10/110)</f>
        <v/>
      </c>
      <c r="E6" s="21">
        <f>IF(A6="","",IF(A6&lt;DATE(2023,10,1),1,IF(A6&lt;=DATE(2026,9,30),0.8,IF(A6&lt;=DATE(2028,9,30),0.7,IF(A6&lt;=DATE(2030,9,30),0.5,IF(A6&lt;=DATE(2031,9,30),0.3,0))))))</f>
        <v/>
      </c>
      <c r="F6" s="15">
        <f>IF(C6="","",D6*E6)</f>
        <v/>
      </c>
      <c r="G6" s="15">
        <f>IF(C6="","",D6-F6)</f>
        <v/>
      </c>
    </row>
    <row r="7">
      <c r="A7" s="20" t="n">
        <v>46106</v>
      </c>
      <c r="B7" s="3" t="inlineStr">
        <is>
          <t>外注先A（免税）</t>
        </is>
      </c>
      <c r="C7" s="12" t="n">
        <v>330000</v>
      </c>
      <c r="D7" s="15">
        <f>IF(C7="","",C7*10/110)</f>
        <v/>
      </c>
      <c r="E7" s="21">
        <f>IF(A7="","",IF(A7&lt;DATE(2023,10,1),1,IF(A7&lt;=DATE(2026,9,30),0.8,IF(A7&lt;=DATE(2028,9,30),0.7,IF(A7&lt;=DATE(2030,9,30),0.5,IF(A7&lt;=DATE(2031,9,30),0.3,0))))))</f>
        <v/>
      </c>
      <c r="F7" s="15">
        <f>IF(C7="","",D7*E7)</f>
        <v/>
      </c>
      <c r="G7" s="15">
        <f>IF(C7="","",D7-F7)</f>
        <v/>
      </c>
    </row>
    <row r="8">
      <c r="A8" s="20" t="n">
        <v>46137</v>
      </c>
      <c r="B8" s="3" t="inlineStr">
        <is>
          <t>外注先A（免税）</t>
        </is>
      </c>
      <c r="C8" s="12" t="n">
        <v>330000</v>
      </c>
      <c r="D8" s="15">
        <f>IF(C8="","",C8*10/110)</f>
        <v/>
      </c>
      <c r="E8" s="21">
        <f>IF(A8="","",IF(A8&lt;DATE(2023,10,1),1,IF(A8&lt;=DATE(2026,9,30),0.8,IF(A8&lt;=DATE(2028,9,30),0.7,IF(A8&lt;=DATE(2030,9,30),0.5,IF(A8&lt;=DATE(2031,9,30),0.3,0))))))</f>
        <v/>
      </c>
      <c r="F8" s="15">
        <f>IF(C8="","",D8*E8)</f>
        <v/>
      </c>
      <c r="G8" s="15">
        <f>IF(C8="","",D8-F8)</f>
        <v/>
      </c>
    </row>
    <row r="9">
      <c r="A9" s="20" t="n">
        <v>46167</v>
      </c>
      <c r="B9" s="3" t="inlineStr">
        <is>
          <t>外注先A（免税）</t>
        </is>
      </c>
      <c r="C9" s="12" t="n">
        <v>330000</v>
      </c>
      <c r="D9" s="15">
        <f>IF(C9="","",C9*10/110)</f>
        <v/>
      </c>
      <c r="E9" s="21">
        <f>IF(A9="","",IF(A9&lt;DATE(2023,10,1),1,IF(A9&lt;=DATE(2026,9,30),0.8,IF(A9&lt;=DATE(2028,9,30),0.7,IF(A9&lt;=DATE(2030,9,30),0.5,IF(A9&lt;=DATE(2031,9,30),0.3,0))))))</f>
        <v/>
      </c>
      <c r="F9" s="15">
        <f>IF(C9="","",D9*E9)</f>
        <v/>
      </c>
      <c r="G9" s="15">
        <f>IF(C9="","",D9-F9)</f>
        <v/>
      </c>
    </row>
    <row r="10">
      <c r="A10" s="20" t="n">
        <v>46198</v>
      </c>
      <c r="B10" s="3" t="inlineStr">
        <is>
          <t>外注先A（免税）</t>
        </is>
      </c>
      <c r="C10" s="12" t="n">
        <v>330000</v>
      </c>
      <c r="D10" s="15">
        <f>IF(C10="","",C10*10/110)</f>
        <v/>
      </c>
      <c r="E10" s="21">
        <f>IF(A10="","",IF(A10&lt;DATE(2023,10,1),1,IF(A10&lt;=DATE(2026,9,30),0.8,IF(A10&lt;=DATE(2028,9,30),0.7,IF(A10&lt;=DATE(2030,9,30),0.5,IF(A10&lt;=DATE(2031,9,30),0.3,0))))))</f>
        <v/>
      </c>
      <c r="F10" s="15">
        <f>IF(C10="","",D10*E10)</f>
        <v/>
      </c>
      <c r="G10" s="15">
        <f>IF(C10="","",D10-F10)</f>
        <v/>
      </c>
    </row>
    <row r="11">
      <c r="A11" s="20" t="n">
        <v>46228</v>
      </c>
      <c r="B11" s="3" t="inlineStr">
        <is>
          <t>外注先A（免税）</t>
        </is>
      </c>
      <c r="C11" s="12" t="n">
        <v>330000</v>
      </c>
      <c r="D11" s="15">
        <f>IF(C11="","",C11*10/110)</f>
        <v/>
      </c>
      <c r="E11" s="21">
        <f>IF(A11="","",IF(A11&lt;DATE(2023,10,1),1,IF(A11&lt;=DATE(2026,9,30),0.8,IF(A11&lt;=DATE(2028,9,30),0.7,IF(A11&lt;=DATE(2030,9,30),0.5,IF(A11&lt;=DATE(2031,9,30),0.3,0))))))</f>
        <v/>
      </c>
      <c r="F11" s="15">
        <f>IF(C11="","",D11*E11)</f>
        <v/>
      </c>
      <c r="G11" s="15">
        <f>IF(C11="","",D11-F11)</f>
        <v/>
      </c>
    </row>
    <row r="12">
      <c r="A12" s="20" t="n">
        <v>46259</v>
      </c>
      <c r="B12" s="3" t="inlineStr">
        <is>
          <t>外注先A（免税）</t>
        </is>
      </c>
      <c r="C12" s="12" t="n">
        <v>330000</v>
      </c>
      <c r="D12" s="15">
        <f>IF(C12="","",C12*10/110)</f>
        <v/>
      </c>
      <c r="E12" s="21">
        <f>IF(A12="","",IF(A12&lt;DATE(2023,10,1),1,IF(A12&lt;=DATE(2026,9,30),0.8,IF(A12&lt;=DATE(2028,9,30),0.7,IF(A12&lt;=DATE(2030,9,30),0.5,IF(A12&lt;=DATE(2031,9,30),0.3,0))))))</f>
        <v/>
      </c>
      <c r="F12" s="15">
        <f>IF(C12="","",D12*E12)</f>
        <v/>
      </c>
      <c r="G12" s="15">
        <f>IF(C12="","",D12-F12)</f>
        <v/>
      </c>
    </row>
    <row r="13">
      <c r="A13" s="20" t="n">
        <v>46290</v>
      </c>
      <c r="B13" s="3" t="inlineStr">
        <is>
          <t>外注先A（免税）</t>
        </is>
      </c>
      <c r="C13" s="12" t="n">
        <v>330000</v>
      </c>
      <c r="D13" s="15">
        <f>IF(C13="","",C13*10/110)</f>
        <v/>
      </c>
      <c r="E13" s="21">
        <f>IF(A13="","",IF(A13&lt;DATE(2023,10,1),1,IF(A13&lt;=DATE(2026,9,30),0.8,IF(A13&lt;=DATE(2028,9,30),0.7,IF(A13&lt;=DATE(2030,9,30),0.5,IF(A13&lt;=DATE(2031,9,30),0.3,0))))))</f>
        <v/>
      </c>
      <c r="F13" s="15">
        <f>IF(C13="","",D13*E13)</f>
        <v/>
      </c>
      <c r="G13" s="15">
        <f>IF(C13="","",D13-F13)</f>
        <v/>
      </c>
    </row>
    <row r="14">
      <c r="A14" s="20" t="n">
        <v>46320</v>
      </c>
      <c r="B14" s="3" t="inlineStr">
        <is>
          <t>外注先A（免税）</t>
        </is>
      </c>
      <c r="C14" s="12" t="n">
        <v>330000</v>
      </c>
      <c r="D14" s="15">
        <f>IF(C14="","",C14*10/110)</f>
        <v/>
      </c>
      <c r="E14" s="21">
        <f>IF(A14="","",IF(A14&lt;DATE(2023,10,1),1,IF(A14&lt;=DATE(2026,9,30),0.8,IF(A14&lt;=DATE(2028,9,30),0.7,IF(A14&lt;=DATE(2030,9,30),0.5,IF(A14&lt;=DATE(2031,9,30),0.3,0))))))</f>
        <v/>
      </c>
      <c r="F14" s="15">
        <f>IF(C14="","",D14*E14)</f>
        <v/>
      </c>
      <c r="G14" s="15">
        <f>IF(C14="","",D14-F14)</f>
        <v/>
      </c>
    </row>
    <row r="15">
      <c r="A15" s="20" t="n">
        <v>46351</v>
      </c>
      <c r="B15" s="3" t="inlineStr">
        <is>
          <t>外注先A（免税）</t>
        </is>
      </c>
      <c r="C15" s="12" t="n">
        <v>330000</v>
      </c>
      <c r="D15" s="15">
        <f>IF(C15="","",C15*10/110)</f>
        <v/>
      </c>
      <c r="E15" s="21">
        <f>IF(A15="","",IF(A15&lt;DATE(2023,10,1),1,IF(A15&lt;=DATE(2026,9,30),0.8,IF(A15&lt;=DATE(2028,9,30),0.7,IF(A15&lt;=DATE(2030,9,30),0.5,IF(A15&lt;=DATE(2031,9,30),0.3,0))))))</f>
        <v/>
      </c>
      <c r="F15" s="15">
        <f>IF(C15="","",D15*E15)</f>
        <v/>
      </c>
      <c r="G15" s="15">
        <f>IF(C15="","",D15-F15)</f>
        <v/>
      </c>
    </row>
    <row r="16">
      <c r="A16" s="20" t="n">
        <v>46381</v>
      </c>
      <c r="B16" s="3" t="inlineStr">
        <is>
          <t>外注先A（免税）</t>
        </is>
      </c>
      <c r="C16" s="12" t="n">
        <v>330000</v>
      </c>
      <c r="D16" s="15">
        <f>IF(C16="","",C16*10/110)</f>
        <v/>
      </c>
      <c r="E16" s="21">
        <f>IF(A16="","",IF(A16&lt;DATE(2023,10,1),1,IF(A16&lt;=DATE(2026,9,30),0.8,IF(A16&lt;=DATE(2028,9,30),0.7,IF(A16&lt;=DATE(2030,9,30),0.5,IF(A16&lt;=DATE(2031,9,30),0.3,0))))))</f>
        <v/>
      </c>
      <c r="F16" s="15">
        <f>IF(C16="","",D16*E16)</f>
        <v/>
      </c>
      <c r="G16" s="15">
        <f>IF(C16="","",D16-F16)</f>
        <v/>
      </c>
    </row>
    <row r="17">
      <c r="A17" s="2" t="inlineStr">
        <is>
          <t>計</t>
        </is>
      </c>
      <c r="C17" s="16">
        <f>SUM(C5:C16)</f>
        <v/>
      </c>
      <c r="D17" s="16">
        <f>SUM(D5:D16)</f>
        <v/>
      </c>
      <c r="F17" s="16">
        <f>SUM(F5:F16)</f>
        <v/>
      </c>
      <c r="G17" s="16">
        <f>SUM(G5:G16)</f>
        <v/>
      </c>
    </row>
    <row r="19">
      <c r="A19" s="22" t="inlineStr">
        <is>
          <t>同じ12か月を、割合の取り方を変えて数えた</t>
        </is>
      </c>
    </row>
    <row r="20" ht="32" customHeight="1">
      <c r="A20" s="4" t="inlineStr">
        <is>
          <t>数え方</t>
        </is>
      </c>
      <c r="B20" s="23" t="n"/>
      <c r="C20" s="4" t="inlineStr">
        <is>
          <t>控除できる額</t>
        </is>
      </c>
      <c r="D20" s="4" t="inlineStr">
        <is>
          <t>正しい額との差</t>
        </is>
      </c>
    </row>
    <row r="21">
      <c r="A21" s="11" t="inlineStr">
        <is>
          <t>仕入れた日で分ける（正しい）</t>
        </is>
      </c>
      <c r="B21" s="23" t="n"/>
      <c r="C21" s="15">
        <f>F17</f>
        <v/>
      </c>
      <c r="D21" s="15">
        <f>C21-$C$21</f>
        <v/>
      </c>
    </row>
    <row r="22">
      <c r="A22" s="11" t="inlineStr">
        <is>
          <t>期の初日の割合80%で通す</t>
        </is>
      </c>
      <c r="B22" s="23" t="n"/>
      <c r="C22" s="15">
        <f>SUMPRODUCT(D5:D16*0.8)</f>
        <v/>
      </c>
      <c r="D22" s="15">
        <f>C22-$C$21</f>
        <v/>
      </c>
    </row>
    <row r="23">
      <c r="A23" s="11" t="inlineStr">
        <is>
          <t>期の末日の割合70%で通す</t>
        </is>
      </c>
      <c r="B23" s="23" t="n"/>
      <c r="C23" s="15">
        <f>SUMPRODUCT(D5:D16*0.7)</f>
        <v/>
      </c>
      <c r="D23" s="15">
        <f>C23-$C$21</f>
        <v/>
      </c>
    </row>
    <row r="24">
      <c r="A24" s="11" t="inlineStr">
        <is>
          <t>改正前の予定（10月から50%）</t>
        </is>
      </c>
      <c r="B24" s="23" t="n"/>
      <c r="C24" s="15">
        <f>SUMPRODUCT(D5:D16*(0.8*(A5:A16&lt;=DATE(2026,9,30))+0.5*(A5:A16&gt;DATE(2026,9,30))))</f>
        <v/>
      </c>
      <c r="D24" s="15">
        <f>C24-$C$21</f>
        <v/>
      </c>
    </row>
    <row r="26">
      <c r="A26" t="inlineStr">
        <is>
          <t>申告では国税分（7.8/110）と地方消費税分に分けて計算する。ここでは目安として10/110で出している。</t>
        </is>
      </c>
    </row>
    <row r="27">
      <c r="A27" t="inlineStr">
        <is>
          <t>2026年10月1日以後に始まる期からは、1つの相手からの仕入れが年1億円（税込）を超えた分は、この控除を使えない。</t>
        </is>
      </c>
    </row>
  </sheetData>
  <mergeCells count="5">
    <mergeCell ref="A20:B20"/>
    <mergeCell ref="A21:B21"/>
    <mergeCell ref="A24:B24"/>
    <mergeCell ref="A23:B23"/>
    <mergeCell ref="A22:B22"/>
  </mergeCells>
  <conditionalFormatting sqref="A5:G16">
    <cfRule type="expression" priority="1" dxfId="1">
      <formula>AND($E5&lt;&gt;"",$E5&lt;0.8)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使い方</t>
        </is>
      </c>
    </row>
    <row r="3">
      <c r="A3" t="inlineStr">
        <is>
          <t>1_最後の期: 決算月を入れると、2割特例を使える最後の期と、使えなくなる最初の期の申告期限が出る。</t>
        </is>
      </c>
    </row>
    <row r="4">
      <c r="A4" t="inlineStr">
        <is>
          <t>2_納税額: 1年分の税込売上、簡易課税の事業区分、仕入れを入れる。4つの方法の納める額と、2割特例との比が出る。緑は簡易と本則のうち少ないほう。</t>
        </is>
      </c>
    </row>
    <row r="5">
      <c r="A5" t="inlineStr">
        <is>
          <t>3_比べ: 業種の違う5つの例。黄色を書き換えれば自分の数字で並べられる。</t>
        </is>
      </c>
    </row>
    <row r="6">
      <c r="A6" t="inlineStr">
        <is>
          <t>4_7割控除: 免税事業者などからの仕入れを日付ごとに入れる。2026年10月1日からの分が赤くなる。</t>
        </is>
      </c>
    </row>
    <row r="7">
      <c r="A7" t="inlineStr"/>
    </row>
    <row r="8">
      <c r="A8" t="inlineStr">
        <is>
          <t>計算は、課税標準額を千円未満切捨て、国税7.8%、差引税額を百円未満切捨て、地方消費税を差引税額の22/78で百円未満切捨て。</t>
        </is>
      </c>
    </row>
    <row r="9">
      <c r="A9" t="inlineStr">
        <is>
          <t>売上も仕入れも10%だけで組んでいる。8%の軽減税率の売上や仕入れがある場合は、この表では出せない。</t>
        </is>
      </c>
    </row>
    <row r="10">
      <c r="A10" t="inlineStr">
        <is>
          <t>中間申告、売上の返品や値引き、貸倒れ、還付は入れていない。</t>
        </is>
      </c>
    </row>
    <row r="11">
      <c r="A11" t="inlineStr"/>
    </row>
    <row r="12">
      <c r="A12" t="inlineStr">
        <is>
          <t>出典</t>
        </is>
      </c>
    </row>
    <row r="13">
      <c r="A13" t="inlineStr">
        <is>
          <t>国税庁 ２割特例（インボイス発行事業者となる小規模事業者に対する負担軽減措置）の概要 https://www.nta.go.jp/publication/pamph/shohi/kaisei/202304/01.htm （2026年10月6日確認）</t>
        </is>
      </c>
    </row>
    <row r="14">
      <c r="A14" t="inlineStr">
        <is>
          <t>国税庁 インボイス制度 令和８年度税制改正特集 https://www.nta.go.jp/taxes/shiraberu/zeimokubetsu/shohi/keigenzeiritsu/invoice-review/index.htm （2026年10月6日確認）</t>
        </is>
      </c>
    </row>
    <row r="15">
      <c r="A15" t="inlineStr">
        <is>
          <t>国税庁 インボイス制度に関する令和８年度税制改正について（令和８年５月改訂） https://www.nta.go.jp/taxes/shiraberu/zeimokubetsu/shohi/keigenzeiritsu/invoice-review/pdf/0026004-099-01-1.pdf （2026年10月6日確認）</t>
        </is>
      </c>
    </row>
    <row r="16">
      <c r="A16" t="inlineStr">
        <is>
          <t>国税庁 インボイスQ&amp;A 問115、問115-2、問117-3 （2026年10月6日確認）</t>
        </is>
      </c>
    </row>
    <row r="17">
      <c r="A17" t="inlineStr">
        <is>
          <t>国税庁 タックスアンサー No.6498 適格請求書等保存方式（インボイス制度） https://www.nta.go.jp/taxes/shiraberu/taxanswer/shohi/6498.htm （2026年10月6日確認）</t>
        </is>
      </c>
    </row>
    <row r="18">
      <c r="A18" t="inlineStr">
        <is>
          <t>e-Gov法令検索 国税通則法 第118条・第119条、地方税法 第20条の4の2・第72条の83 （2026年10月6日確認）</t>
        </is>
      </c>
    </row>
    <row r="19">
      <c r="A19" t="inlineStr"/>
    </row>
    <row r="20">
      <c r="A20" t="inlineStr">
        <is>
          <t>Microsoft 365のExcel（バージョン16）で確認、2026年10月6日。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2026-10-06T00:40:45Z</dcterms:created>
  <dcterms:modified xmlns:dcterms="http://purl.org/dc/terms/" xmlns:xsi="http://www.w3.org/2001/XMLSchema-instance" xsi:type="dcterms:W3CDTF">2026-10-06T00:40:46Z</dcterms:modified>
</cp:coreProperties>
</file>