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金種表" sheetId="1" state="visible" r:id="rId1"/>
    <sheet xmlns:r="http://schemas.openxmlformats.org/officeDocument/2006/relationships" name="2_お釣りの備え" sheetId="2" state="visible" r:id="rId2"/>
    <sheet xmlns:r="http://schemas.openxmlformats.org/officeDocument/2006/relationships" name="3_MODの式" sheetId="3" state="visible" r:id="rId3"/>
    <sheet xmlns:r="http://schemas.openxmlformats.org/officeDocument/2006/relationships" name="4_使い方" sheetId="4" state="visible" r:id="rId4"/>
    <sheet xmlns:r="http://schemas.openxmlformats.org/officeDocument/2006/relationships" name="_n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&quot;円&quot;"/>
    <numFmt numFmtId="165" formatCode="0.0"/>
    <numFmt numFmtId="166" formatCode="+#,##0;-#,##0;0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3" borderId="1" pivotButton="0" quotePrefix="0" xfId="0"/>
    <xf numFmtId="0" fontId="2" fillId="2" borderId="1" applyAlignment="1" pivotButton="0" quotePrefix="0" xfId="0">
      <alignment horizontal="center" vertical="center" wrapText="1"/>
    </xf>
    <xf numFmtId="164" fontId="2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/>
    </xf>
    <xf numFmtId="1" fontId="2" fillId="0" borderId="1" pivotButton="0" quotePrefix="0" xfId="0"/>
    <xf numFmtId="3" fontId="0" fillId="3" borderId="1" pivotButton="0" quotePrefix="0" xfId="0"/>
    <xf numFmtId="1" fontId="0" fillId="0" borderId="1" pivotButton="0" quotePrefix="0" xfId="0"/>
    <xf numFmtId="1" fontId="0" fillId="4" borderId="1" pivotButton="0" quotePrefix="0" xfId="0"/>
    <xf numFmtId="4" fontId="0" fillId="4" borderId="1" pivotButton="0" quotePrefix="0" xfId="0"/>
    <xf numFmtId="165" fontId="2" fillId="0" borderId="1" pivotButton="0" quotePrefix="0" xfId="0"/>
    <xf numFmtId="164" fontId="2" fillId="0" borderId="1" pivotButton="0" quotePrefix="0" xfId="0"/>
    <xf numFmtId="3" fontId="2" fillId="2" borderId="1" pivotButton="0" quotePrefix="0" xfId="0"/>
    <xf numFmtId="1" fontId="2" fillId="2" borderId="1" pivotButton="0" quotePrefix="0" xfId="0"/>
    <xf numFmtId="4" fontId="2" fillId="2" borderId="1" pivotButton="0" quotePrefix="0" xfId="0"/>
    <xf numFmtId="3" fontId="0" fillId="4" borderId="1" pivotButton="0" quotePrefix="0" xfId="0"/>
    <xf numFmtId="0" fontId="2" fillId="2" borderId="1" applyAlignment="1" pivotButton="0" quotePrefix="0" xfId="0">
      <alignment wrapText="1"/>
    </xf>
    <xf numFmtId="164" fontId="2" fillId="2" borderId="1" pivotButton="0" quotePrefix="0" xfId="0"/>
    <xf numFmtId="1" fontId="0" fillId="3" borderId="1" pivotButton="0" quotePrefix="0" xfId="0"/>
    <xf numFmtId="3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3" fontId="2" fillId="0" borderId="1" pivotButton="0" quotePrefix="0" xfId="0"/>
    <xf numFmtId="0" fontId="2" fillId="0" borderId="1" pivotButton="0" quotePrefix="0" xfId="0"/>
    <xf numFmtId="166" fontId="2" fillId="0" borderId="1" pivotButton="0" quotePrefix="0" xfId="0"/>
    <xf numFmtId="2" fontId="2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DE8E8"/>
          <bgColor rgb="00FDE8E8"/>
        </patternFill>
      </fill>
    </dxf>
    <dxf>
      <fill>
        <patternFill patternType="solid">
          <fgColor rgb="00E6F4EA"/>
          <b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8" customWidth="1" min="13" max="13"/>
    <col width="9" customWidth="1" min="14" max="14"/>
    <col width="56" customWidth="1" min="15" max="15"/>
    <col width="11" customWidth="1" min="16" max="16"/>
  </cols>
  <sheetData>
    <row r="1">
      <c r="A1" s="1" t="inlineStr">
        <is>
          <t>金種表。1人ずつ札と硬貨に分けて、金種ごとの枚数を足す</t>
        </is>
      </c>
    </row>
    <row r="2">
      <c r="A2" t="inlineStr">
        <is>
          <t>黄色を入れる。Microsoft 365のExcel（バージョン16）、Windows 11で確認、2026年10月6日</t>
        </is>
      </c>
    </row>
    <row r="4">
      <c r="A4" s="2" t="inlineStr">
        <is>
          <t>2,000円札を使う</t>
        </is>
      </c>
      <c r="B4" s="3" t="inlineStr">
        <is>
          <t>いいえ</t>
        </is>
      </c>
    </row>
    <row r="6">
      <c r="A6" s="4" t="inlineStr">
        <is>
          <t>名前</t>
        </is>
      </c>
      <c r="B6" s="4" t="inlineStr">
        <is>
          <t>金額</t>
        </is>
      </c>
      <c r="C6" s="5" t="n">
        <v>10000</v>
      </c>
      <c r="D6" s="5" t="n">
        <v>5000</v>
      </c>
      <c r="E6" s="5" t="n">
        <v>2000</v>
      </c>
      <c r="F6" s="5" t="n">
        <v>1000</v>
      </c>
      <c r="G6" s="5" t="n">
        <v>500</v>
      </c>
      <c r="H6" s="5" t="n">
        <v>100</v>
      </c>
      <c r="I6" s="5" t="n">
        <v>50</v>
      </c>
      <c r="J6" s="5" t="n">
        <v>10</v>
      </c>
      <c r="K6" s="5" t="n">
        <v>5</v>
      </c>
      <c r="L6" s="5" t="n">
        <v>1</v>
      </c>
      <c r="M6" s="4" t="inlineStr">
        <is>
          <t>枚数</t>
        </is>
      </c>
      <c r="N6" s="4" t="inlineStr">
        <is>
          <t>検算の差</t>
        </is>
      </c>
      <c r="O6" s="6" t="inlineStr">
        <is>
          <t>人数</t>
        </is>
      </c>
      <c r="P6" s="7">
        <f>COUNT(B7:B36)</f>
        <v/>
      </c>
    </row>
    <row r="7">
      <c r="A7" s="3" t="inlineStr">
        <is>
          <t>A</t>
        </is>
      </c>
      <c r="B7" s="8" t="n">
        <v>8580</v>
      </c>
      <c r="C7" s="9">
        <f>IF($B7="","",INT($B7/C$6))</f>
        <v/>
      </c>
      <c r="D7" s="9">
        <f>IF($B7="","",IF(AND(D$6=2000,$B$4&lt;&gt;"はい"),0,INT(($B7-SUMPRODUCT($C$6:C$6,$C7:C7))/D$6)))</f>
        <v/>
      </c>
      <c r="E7" s="9">
        <f>IF($B7="","",IF(AND(E$6=2000,$B$4&lt;&gt;"はい"),0,INT(($B7-SUMPRODUCT($C$6:D$6,$C7:D7))/E$6)))</f>
        <v/>
      </c>
      <c r="F7" s="9">
        <f>IF($B7="","",IF(AND(F$6=2000,$B$4&lt;&gt;"はい"),0,INT(($B7-SUMPRODUCT($C$6:E$6,$C7:E7))/F$6)))</f>
        <v/>
      </c>
      <c r="G7" s="9">
        <f>IF($B7="","",IF(AND(G$6=2000,$B$4&lt;&gt;"はい"),0,INT(($B7-SUMPRODUCT($C$6:F$6,$C7:F7))/G$6)))</f>
        <v/>
      </c>
      <c r="H7" s="9">
        <f>IF($B7="","",IF(AND(H$6=2000,$B$4&lt;&gt;"はい"),0,INT(($B7-SUMPRODUCT($C$6:G$6,$C7:G7))/H$6)))</f>
        <v/>
      </c>
      <c r="I7" s="9">
        <f>IF($B7="","",IF(AND(I$6=2000,$B$4&lt;&gt;"はい"),0,INT(($B7-SUMPRODUCT($C$6:H$6,$C7:H7))/I$6)))</f>
        <v/>
      </c>
      <c r="J7" s="9">
        <f>IF($B7="","",IF(AND(J$6=2000,$B$4&lt;&gt;"はい"),0,INT(($B7-SUMPRODUCT($C$6:I$6,$C7:I7))/J$6)))</f>
        <v/>
      </c>
      <c r="K7" s="9">
        <f>IF($B7="","",IF(AND(K$6=2000,$B$4&lt;&gt;"はい"),0,INT(($B7-SUMPRODUCT($C$6:J$6,$C7:J7))/K$6)))</f>
        <v/>
      </c>
      <c r="L7" s="9">
        <f>IF($B7="","",IF(AND(L$6=2000,$B$4&lt;&gt;"はい"),0,INT(($B7-SUMPRODUCT($C$6:K$6,$C7:K7))/L$6)))</f>
        <v/>
      </c>
      <c r="M7" s="10">
        <f>IF($B7="","",SUM(C7:L7))</f>
        <v/>
      </c>
      <c r="N7" s="11">
        <f>IF($B7="","",SUMPRODUCT($C$6:$L$6,C7:L7)-$B7)</f>
        <v/>
      </c>
      <c r="O7" s="6" t="inlineStr">
        <is>
          <t>紙幣の枚数</t>
        </is>
      </c>
      <c r="P7" s="7">
        <f>SUM(C38:F38)</f>
        <v/>
      </c>
    </row>
    <row r="8">
      <c r="A8" s="3" t="inlineStr">
        <is>
          <t>B</t>
        </is>
      </c>
      <c r="B8" s="8" t="n">
        <v>9240</v>
      </c>
      <c r="C8" s="9">
        <f>IF($B8="","",INT($B8/C$6))</f>
        <v/>
      </c>
      <c r="D8" s="9">
        <f>IF($B8="","",IF(AND(D$6=2000,$B$4&lt;&gt;"はい"),0,INT(($B8-SUMPRODUCT($C$6:C$6,$C8:C8))/D$6)))</f>
        <v/>
      </c>
      <c r="E8" s="9">
        <f>IF($B8="","",IF(AND(E$6=2000,$B$4&lt;&gt;"はい"),0,INT(($B8-SUMPRODUCT($C$6:D$6,$C8:D8))/E$6)))</f>
        <v/>
      </c>
      <c r="F8" s="9">
        <f>IF($B8="","",IF(AND(F$6=2000,$B$4&lt;&gt;"はい"),0,INT(($B8-SUMPRODUCT($C$6:E$6,$C8:E8))/F$6)))</f>
        <v/>
      </c>
      <c r="G8" s="9">
        <f>IF($B8="","",IF(AND(G$6=2000,$B$4&lt;&gt;"はい"),0,INT(($B8-SUMPRODUCT($C$6:F$6,$C8:F8))/G$6)))</f>
        <v/>
      </c>
      <c r="H8" s="9">
        <f>IF($B8="","",IF(AND(H$6=2000,$B$4&lt;&gt;"はい"),0,INT(($B8-SUMPRODUCT($C$6:G$6,$C8:G8))/H$6)))</f>
        <v/>
      </c>
      <c r="I8" s="9">
        <f>IF($B8="","",IF(AND(I$6=2000,$B$4&lt;&gt;"はい"),0,INT(($B8-SUMPRODUCT($C$6:H$6,$C8:H8))/I$6)))</f>
        <v/>
      </c>
      <c r="J8" s="9">
        <f>IF($B8="","",IF(AND(J$6=2000,$B$4&lt;&gt;"はい"),0,INT(($B8-SUMPRODUCT($C$6:I$6,$C8:I8))/J$6)))</f>
        <v/>
      </c>
      <c r="K8" s="9">
        <f>IF($B8="","",IF(AND(K$6=2000,$B$4&lt;&gt;"はい"),0,INT(($B8-SUMPRODUCT($C$6:J$6,$C8:J8))/K$6)))</f>
        <v/>
      </c>
      <c r="L8" s="9">
        <f>IF($B8="","",IF(AND(L$6=2000,$B$4&lt;&gt;"はい"),0,INT(($B8-SUMPRODUCT($C$6:K$6,$C8:K8))/L$6)))</f>
        <v/>
      </c>
      <c r="M8" s="10">
        <f>IF($B8="","",SUM(C8:L8))</f>
        <v/>
      </c>
      <c r="N8" s="11">
        <f>IF($B8="","",SUMPRODUCT($C$6:$L$6,C8:L8)-$B8)</f>
        <v/>
      </c>
      <c r="O8" s="6" t="inlineStr">
        <is>
          <t>硬貨の枚数</t>
        </is>
      </c>
      <c r="P8" s="7">
        <f>SUM(G38:L38)</f>
        <v/>
      </c>
    </row>
    <row r="9">
      <c r="A9" s="3" t="inlineStr">
        <is>
          <t>C</t>
        </is>
      </c>
      <c r="B9" s="8" t="n">
        <v>7735</v>
      </c>
      <c r="C9" s="9">
        <f>IF($B9="","",INT($B9/C$6))</f>
        <v/>
      </c>
      <c r="D9" s="9">
        <f>IF($B9="","",IF(AND(D$6=2000,$B$4&lt;&gt;"はい"),0,INT(($B9-SUMPRODUCT($C$6:C$6,$C9:C9))/D$6)))</f>
        <v/>
      </c>
      <c r="E9" s="9">
        <f>IF($B9="","",IF(AND(E$6=2000,$B$4&lt;&gt;"はい"),0,INT(($B9-SUMPRODUCT($C$6:D$6,$C9:D9))/E$6)))</f>
        <v/>
      </c>
      <c r="F9" s="9">
        <f>IF($B9="","",IF(AND(F$6=2000,$B$4&lt;&gt;"はい"),0,INT(($B9-SUMPRODUCT($C$6:E$6,$C9:E9))/F$6)))</f>
        <v/>
      </c>
      <c r="G9" s="9">
        <f>IF($B9="","",IF(AND(G$6=2000,$B$4&lt;&gt;"はい"),0,INT(($B9-SUMPRODUCT($C$6:F$6,$C9:F9))/G$6)))</f>
        <v/>
      </c>
      <c r="H9" s="9">
        <f>IF($B9="","",IF(AND(H$6=2000,$B$4&lt;&gt;"はい"),0,INT(($B9-SUMPRODUCT($C$6:G$6,$C9:G9))/H$6)))</f>
        <v/>
      </c>
      <c r="I9" s="9">
        <f>IF($B9="","",IF(AND(I$6=2000,$B$4&lt;&gt;"はい"),0,INT(($B9-SUMPRODUCT($C$6:H$6,$C9:H9))/I$6)))</f>
        <v/>
      </c>
      <c r="J9" s="9">
        <f>IF($B9="","",IF(AND(J$6=2000,$B$4&lt;&gt;"はい"),0,INT(($B9-SUMPRODUCT($C$6:I$6,$C9:I9))/J$6)))</f>
        <v/>
      </c>
      <c r="K9" s="9">
        <f>IF($B9="","",IF(AND(K$6=2000,$B$4&lt;&gt;"はい"),0,INT(($B9-SUMPRODUCT($C$6:J$6,$C9:J9))/K$6)))</f>
        <v/>
      </c>
      <c r="L9" s="9">
        <f>IF($B9="","",IF(AND(L$6=2000,$B$4&lt;&gt;"はい"),0,INT(($B9-SUMPRODUCT($C$6:K$6,$C9:K9))/L$6)))</f>
        <v/>
      </c>
      <c r="M9" s="10">
        <f>IF($B9="","",SUM(C9:L9))</f>
        <v/>
      </c>
      <c r="N9" s="11">
        <f>IF($B9="","",SUMPRODUCT($C$6:$L$6,C9:L9)-$B9)</f>
        <v/>
      </c>
      <c r="O9" s="6" t="inlineStr">
        <is>
          <t>全部の枚数</t>
        </is>
      </c>
      <c r="P9" s="7">
        <f>M38</f>
        <v/>
      </c>
    </row>
    <row r="10">
      <c r="A10" s="3" t="inlineStr">
        <is>
          <t>D</t>
        </is>
      </c>
      <c r="B10" s="8" t="n">
        <v>6600</v>
      </c>
      <c r="C10" s="9">
        <f>IF($B10="","",INT($B10/C$6))</f>
        <v/>
      </c>
      <c r="D10" s="9">
        <f>IF($B10="","",IF(AND(D$6=2000,$B$4&lt;&gt;"はい"),0,INT(($B10-SUMPRODUCT($C$6:C$6,$C10:C10))/D$6)))</f>
        <v/>
      </c>
      <c r="E10" s="9">
        <f>IF($B10="","",IF(AND(E$6=2000,$B$4&lt;&gt;"はい"),0,INT(($B10-SUMPRODUCT($C$6:D$6,$C10:D10))/E$6)))</f>
        <v/>
      </c>
      <c r="F10" s="9">
        <f>IF($B10="","",IF(AND(F$6=2000,$B$4&lt;&gt;"はい"),0,INT(($B10-SUMPRODUCT($C$6:E$6,$C10:E10))/F$6)))</f>
        <v/>
      </c>
      <c r="G10" s="9">
        <f>IF($B10="","",IF(AND(G$6=2000,$B$4&lt;&gt;"はい"),0,INT(($B10-SUMPRODUCT($C$6:F$6,$C10:F10))/G$6)))</f>
        <v/>
      </c>
      <c r="H10" s="9">
        <f>IF($B10="","",IF(AND(H$6=2000,$B$4&lt;&gt;"はい"),0,INT(($B10-SUMPRODUCT($C$6:G$6,$C10:G10))/H$6)))</f>
        <v/>
      </c>
      <c r="I10" s="9">
        <f>IF($B10="","",IF(AND(I$6=2000,$B$4&lt;&gt;"はい"),0,INT(($B10-SUMPRODUCT($C$6:H$6,$C10:H10))/I$6)))</f>
        <v/>
      </c>
      <c r="J10" s="9">
        <f>IF($B10="","",IF(AND(J$6=2000,$B$4&lt;&gt;"はい"),0,INT(($B10-SUMPRODUCT($C$6:I$6,$C10:I10))/J$6)))</f>
        <v/>
      </c>
      <c r="K10" s="9">
        <f>IF($B10="","",IF(AND(K$6=2000,$B$4&lt;&gt;"はい"),0,INT(($B10-SUMPRODUCT($C$6:J$6,$C10:J10))/K$6)))</f>
        <v/>
      </c>
      <c r="L10" s="9">
        <f>IF($B10="","",IF(AND(L$6=2000,$B$4&lt;&gt;"はい"),0,INT(($B10-SUMPRODUCT($C$6:K$6,$C10:K10))/L$6)))</f>
        <v/>
      </c>
      <c r="M10" s="10">
        <f>IF($B10="","",SUM(C10:L10))</f>
        <v/>
      </c>
      <c r="N10" s="11">
        <f>IF($B10="","",SUMPRODUCT($C$6:$L$6,C10:L10)-$B10)</f>
        <v/>
      </c>
      <c r="O10" s="6" t="inlineStr">
        <is>
          <t>1人あたりの枚数</t>
        </is>
      </c>
      <c r="P10" s="12">
        <f>IF(P6=0,"",P9/P6)</f>
        <v/>
      </c>
    </row>
    <row r="11">
      <c r="A11" s="3" t="inlineStr">
        <is>
          <t>E</t>
        </is>
      </c>
      <c r="B11" s="8" t="n">
        <v>9075</v>
      </c>
      <c r="C11" s="9">
        <f>IF($B11="","",INT($B11/C$6))</f>
        <v/>
      </c>
      <c r="D11" s="9">
        <f>IF($B11="","",IF(AND(D$6=2000,$B$4&lt;&gt;"はい"),0,INT(($B11-SUMPRODUCT($C$6:C$6,$C11:C11))/D$6)))</f>
        <v/>
      </c>
      <c r="E11" s="9">
        <f>IF($B11="","",IF(AND(E$6=2000,$B$4&lt;&gt;"はい"),0,INT(($B11-SUMPRODUCT($C$6:D$6,$C11:D11))/E$6)))</f>
        <v/>
      </c>
      <c r="F11" s="9">
        <f>IF($B11="","",IF(AND(F$6=2000,$B$4&lt;&gt;"はい"),0,INT(($B11-SUMPRODUCT($C$6:E$6,$C11:E11))/F$6)))</f>
        <v/>
      </c>
      <c r="G11" s="9">
        <f>IF($B11="","",IF(AND(G$6=2000,$B$4&lt;&gt;"はい"),0,INT(($B11-SUMPRODUCT($C$6:F$6,$C11:F11))/G$6)))</f>
        <v/>
      </c>
      <c r="H11" s="9">
        <f>IF($B11="","",IF(AND(H$6=2000,$B$4&lt;&gt;"はい"),0,INT(($B11-SUMPRODUCT($C$6:G$6,$C11:G11))/H$6)))</f>
        <v/>
      </c>
      <c r="I11" s="9">
        <f>IF($B11="","",IF(AND(I$6=2000,$B$4&lt;&gt;"はい"),0,INT(($B11-SUMPRODUCT($C$6:H$6,$C11:H11))/I$6)))</f>
        <v/>
      </c>
      <c r="J11" s="9">
        <f>IF($B11="","",IF(AND(J$6=2000,$B$4&lt;&gt;"はい"),0,INT(($B11-SUMPRODUCT($C$6:I$6,$C11:I11))/J$6)))</f>
        <v/>
      </c>
      <c r="K11" s="9">
        <f>IF($B11="","",IF(AND(K$6=2000,$B$4&lt;&gt;"はい"),0,INT(($B11-SUMPRODUCT($C$6:J$6,$C11:J11))/K$6)))</f>
        <v/>
      </c>
      <c r="L11" s="9">
        <f>IF($B11="","",IF(AND(L$6=2000,$B$4&lt;&gt;"はい"),0,INT(($B11-SUMPRODUCT($C$6:K$6,$C11:K11))/L$6)))</f>
        <v/>
      </c>
      <c r="M11" s="10">
        <f>IF($B11="","",SUM(C11:L11))</f>
        <v/>
      </c>
      <c r="N11" s="11">
        <f>IF($B11="","",SUMPRODUCT($C$6:$L$6,C11:L11)-$B11)</f>
        <v/>
      </c>
      <c r="O11" s="6" t="inlineStr">
        <is>
          <t>一度に崩した枚数</t>
        </is>
      </c>
      <c r="P11" s="7">
        <f>M39</f>
        <v/>
      </c>
    </row>
    <row r="12">
      <c r="A12" s="3" t="inlineStr">
        <is>
          <t>F</t>
        </is>
      </c>
      <c r="B12" s="8" t="n">
        <v>8910</v>
      </c>
      <c r="C12" s="9">
        <f>IF($B12="","",INT($B12/C$6))</f>
        <v/>
      </c>
      <c r="D12" s="9">
        <f>IF($B12="","",IF(AND(D$6=2000,$B$4&lt;&gt;"はい"),0,INT(($B12-SUMPRODUCT($C$6:C$6,$C12:C12))/D$6)))</f>
        <v/>
      </c>
      <c r="E12" s="9">
        <f>IF($B12="","",IF(AND(E$6=2000,$B$4&lt;&gt;"はい"),0,INT(($B12-SUMPRODUCT($C$6:D$6,$C12:D12))/E$6)))</f>
        <v/>
      </c>
      <c r="F12" s="9">
        <f>IF($B12="","",IF(AND(F$6=2000,$B$4&lt;&gt;"はい"),0,INT(($B12-SUMPRODUCT($C$6:E$6,$C12:E12))/F$6)))</f>
        <v/>
      </c>
      <c r="G12" s="9">
        <f>IF($B12="","",IF(AND(G$6=2000,$B$4&lt;&gt;"はい"),0,INT(($B12-SUMPRODUCT($C$6:F$6,$C12:F12))/G$6)))</f>
        <v/>
      </c>
      <c r="H12" s="9">
        <f>IF($B12="","",IF(AND(H$6=2000,$B$4&lt;&gt;"はい"),0,INT(($B12-SUMPRODUCT($C$6:G$6,$C12:G12))/H$6)))</f>
        <v/>
      </c>
      <c r="I12" s="9">
        <f>IF($B12="","",IF(AND(I$6=2000,$B$4&lt;&gt;"はい"),0,INT(($B12-SUMPRODUCT($C$6:H$6,$C12:H12))/I$6)))</f>
        <v/>
      </c>
      <c r="J12" s="9">
        <f>IF($B12="","",IF(AND(J$6=2000,$B$4&lt;&gt;"はい"),0,INT(($B12-SUMPRODUCT($C$6:I$6,$C12:I12))/J$6)))</f>
        <v/>
      </c>
      <c r="K12" s="9">
        <f>IF($B12="","",IF(AND(K$6=2000,$B$4&lt;&gt;"はい"),0,INT(($B12-SUMPRODUCT($C$6:J$6,$C12:J12))/K$6)))</f>
        <v/>
      </c>
      <c r="L12" s="9">
        <f>IF($B12="","",IF(AND(L$6=2000,$B$4&lt;&gt;"はい"),0,INT(($B12-SUMPRODUCT($C$6:K$6,$C12:K12))/L$6)))</f>
        <v/>
      </c>
      <c r="M12" s="10">
        <f>IF($B12="","",SUM(C12:L12))</f>
        <v/>
      </c>
      <c r="N12" s="11">
        <f>IF($B12="","",SUMPRODUCT($C$6:$L$6,C12:L12)-$B12)</f>
        <v/>
      </c>
      <c r="O12" s="6" t="inlineStr">
        <is>
          <t>窓口で金種を指定して払い戻す手数料（三菱UFJ銀行、口座あり）</t>
        </is>
      </c>
      <c r="P12" s="13">
        <f>IF(P9&lt;=10,0,770*CEILING(P9/500,1))</f>
        <v/>
      </c>
    </row>
    <row r="13">
      <c r="A13" s="3" t="inlineStr">
        <is>
          <t>G</t>
        </is>
      </c>
      <c r="B13" s="8" t="n">
        <v>5445</v>
      </c>
      <c r="C13" s="9">
        <f>IF($B13="","",INT($B13/C$6))</f>
        <v/>
      </c>
      <c r="D13" s="9">
        <f>IF($B13="","",IF(AND(D$6=2000,$B$4&lt;&gt;"はい"),0,INT(($B13-SUMPRODUCT($C$6:C$6,$C13:C13))/D$6)))</f>
        <v/>
      </c>
      <c r="E13" s="9">
        <f>IF($B13="","",IF(AND(E$6=2000,$B$4&lt;&gt;"はい"),0,INT(($B13-SUMPRODUCT($C$6:D$6,$C13:D13))/E$6)))</f>
        <v/>
      </c>
      <c r="F13" s="9">
        <f>IF($B13="","",IF(AND(F$6=2000,$B$4&lt;&gt;"はい"),0,INT(($B13-SUMPRODUCT($C$6:E$6,$C13:E13))/F$6)))</f>
        <v/>
      </c>
      <c r="G13" s="9">
        <f>IF($B13="","",IF(AND(G$6=2000,$B$4&lt;&gt;"はい"),0,INT(($B13-SUMPRODUCT($C$6:F$6,$C13:F13))/G$6)))</f>
        <v/>
      </c>
      <c r="H13" s="9">
        <f>IF($B13="","",IF(AND(H$6=2000,$B$4&lt;&gt;"はい"),0,INT(($B13-SUMPRODUCT($C$6:G$6,$C13:G13))/H$6)))</f>
        <v/>
      </c>
      <c r="I13" s="9">
        <f>IF($B13="","",IF(AND(I$6=2000,$B$4&lt;&gt;"はい"),0,INT(($B13-SUMPRODUCT($C$6:H$6,$C13:H13))/I$6)))</f>
        <v/>
      </c>
      <c r="J13" s="9">
        <f>IF($B13="","",IF(AND(J$6=2000,$B$4&lt;&gt;"はい"),0,INT(($B13-SUMPRODUCT($C$6:I$6,$C13:I13))/J$6)))</f>
        <v/>
      </c>
      <c r="K13" s="9">
        <f>IF($B13="","",IF(AND(K$6=2000,$B$4&lt;&gt;"はい"),0,INT(($B13-SUMPRODUCT($C$6:J$6,$C13:J13))/K$6)))</f>
        <v/>
      </c>
      <c r="L13" s="9">
        <f>IF($B13="","",IF(AND(L$6=2000,$B$4&lt;&gt;"はい"),0,INT(($B13-SUMPRODUCT($C$6:K$6,$C13:K13))/L$6)))</f>
        <v/>
      </c>
      <c r="M13" s="10">
        <f>IF($B13="","",SUM(C13:L13))</f>
        <v/>
      </c>
      <c r="N13" s="11">
        <f>IF($B13="","",SUMPRODUCT($C$6:$L$6,C13:L13)-$B13)</f>
        <v/>
      </c>
      <c r="O13" s="6" t="inlineStr">
        <is>
          <t>検算の差が0でない行</t>
        </is>
      </c>
      <c r="P13" s="7">
        <f>COUNTIFS(N7:N36,"&lt;&gt;0",B7:B36,"&lt;&gt;")</f>
        <v/>
      </c>
    </row>
    <row r="14">
      <c r="A14" s="3" t="inlineStr">
        <is>
          <t>H</t>
        </is>
      </c>
      <c r="B14" s="8" t="n">
        <v>7920</v>
      </c>
      <c r="C14" s="9">
        <f>IF($B14="","",INT($B14/C$6))</f>
        <v/>
      </c>
      <c r="D14" s="9">
        <f>IF($B14="","",IF(AND(D$6=2000,$B$4&lt;&gt;"はい"),0,INT(($B14-SUMPRODUCT($C$6:C$6,$C14:C14))/D$6)))</f>
        <v/>
      </c>
      <c r="E14" s="9">
        <f>IF($B14="","",IF(AND(E$6=2000,$B$4&lt;&gt;"はい"),0,INT(($B14-SUMPRODUCT($C$6:D$6,$C14:D14))/E$6)))</f>
        <v/>
      </c>
      <c r="F14" s="9">
        <f>IF($B14="","",IF(AND(F$6=2000,$B$4&lt;&gt;"はい"),0,INT(($B14-SUMPRODUCT($C$6:E$6,$C14:E14))/F$6)))</f>
        <v/>
      </c>
      <c r="G14" s="9">
        <f>IF($B14="","",IF(AND(G$6=2000,$B$4&lt;&gt;"はい"),0,INT(($B14-SUMPRODUCT($C$6:F$6,$C14:F14))/G$6)))</f>
        <v/>
      </c>
      <c r="H14" s="9">
        <f>IF($B14="","",IF(AND(H$6=2000,$B$4&lt;&gt;"はい"),0,INT(($B14-SUMPRODUCT($C$6:G$6,$C14:G14))/H$6)))</f>
        <v/>
      </c>
      <c r="I14" s="9">
        <f>IF($B14="","",IF(AND(I$6=2000,$B$4&lt;&gt;"はい"),0,INT(($B14-SUMPRODUCT($C$6:H$6,$C14:H14))/I$6)))</f>
        <v/>
      </c>
      <c r="J14" s="9">
        <f>IF($B14="","",IF(AND(J$6=2000,$B$4&lt;&gt;"はい"),0,INT(($B14-SUMPRODUCT($C$6:I$6,$C14:I14))/J$6)))</f>
        <v/>
      </c>
      <c r="K14" s="9">
        <f>IF($B14="","",IF(AND(K$6=2000,$B$4&lt;&gt;"はい"),0,INT(($B14-SUMPRODUCT($C$6:J$6,$C14:J14))/K$6)))</f>
        <v/>
      </c>
      <c r="L14" s="9">
        <f>IF($B14="","",IF(AND(L$6=2000,$B$4&lt;&gt;"はい"),0,INT(($B14-SUMPRODUCT($C$6:K$6,$C14:K14))/L$6)))</f>
        <v/>
      </c>
      <c r="M14" s="10">
        <f>IF($B14="","",SUM(C14:L14))</f>
        <v/>
      </c>
      <c r="N14" s="11">
        <f>IF($B14="","",SUMPRODUCT($C$6:$L$6,C14:L14)-$B14)</f>
        <v/>
      </c>
    </row>
    <row r="15">
      <c r="A15" s="3" t="inlineStr">
        <is>
          <t>I</t>
        </is>
      </c>
      <c r="B15" s="8" t="n">
        <v>9570</v>
      </c>
      <c r="C15" s="9">
        <f>IF($B15="","",INT($B15/C$6))</f>
        <v/>
      </c>
      <c r="D15" s="9">
        <f>IF($B15="","",IF(AND(D$6=2000,$B$4&lt;&gt;"はい"),0,INT(($B15-SUMPRODUCT($C$6:C$6,$C15:C15))/D$6)))</f>
        <v/>
      </c>
      <c r="E15" s="9">
        <f>IF($B15="","",IF(AND(E$6=2000,$B$4&lt;&gt;"はい"),0,INT(($B15-SUMPRODUCT($C$6:D$6,$C15:D15))/E$6)))</f>
        <v/>
      </c>
      <c r="F15" s="9">
        <f>IF($B15="","",IF(AND(F$6=2000,$B$4&lt;&gt;"はい"),0,INT(($B15-SUMPRODUCT($C$6:E$6,$C15:E15))/F$6)))</f>
        <v/>
      </c>
      <c r="G15" s="9">
        <f>IF($B15="","",IF(AND(G$6=2000,$B$4&lt;&gt;"はい"),0,INT(($B15-SUMPRODUCT($C$6:F$6,$C15:F15))/G$6)))</f>
        <v/>
      </c>
      <c r="H15" s="9">
        <f>IF($B15="","",IF(AND(H$6=2000,$B$4&lt;&gt;"はい"),0,INT(($B15-SUMPRODUCT($C$6:G$6,$C15:G15))/H$6)))</f>
        <v/>
      </c>
      <c r="I15" s="9">
        <f>IF($B15="","",IF(AND(I$6=2000,$B$4&lt;&gt;"はい"),0,INT(($B15-SUMPRODUCT($C$6:H$6,$C15:H15))/I$6)))</f>
        <v/>
      </c>
      <c r="J15" s="9">
        <f>IF($B15="","",IF(AND(J$6=2000,$B$4&lt;&gt;"はい"),0,INT(($B15-SUMPRODUCT($C$6:I$6,$C15:I15))/J$6)))</f>
        <v/>
      </c>
      <c r="K15" s="9">
        <f>IF($B15="","",IF(AND(K$6=2000,$B$4&lt;&gt;"はい"),0,INT(($B15-SUMPRODUCT($C$6:J$6,$C15:J15))/K$6)))</f>
        <v/>
      </c>
      <c r="L15" s="9">
        <f>IF($B15="","",IF(AND(L$6=2000,$B$4&lt;&gt;"はい"),0,INT(($B15-SUMPRODUCT($C$6:K$6,$C15:K15))/L$6)))</f>
        <v/>
      </c>
      <c r="M15" s="10">
        <f>IF($B15="","",SUM(C15:L15))</f>
        <v/>
      </c>
      <c r="N15" s="11">
        <f>IF($B15="","",SUMPRODUCT($C$6:$L$6,C15:L15)-$B15)</f>
        <v/>
      </c>
    </row>
    <row r="16">
      <c r="A16" s="3" t="inlineStr">
        <is>
          <t>J</t>
        </is>
      </c>
      <c r="B16" s="8" t="n">
        <v>6930</v>
      </c>
      <c r="C16" s="9">
        <f>IF($B16="","",INT($B16/C$6))</f>
        <v/>
      </c>
      <c r="D16" s="9">
        <f>IF($B16="","",IF(AND(D$6=2000,$B$4&lt;&gt;"はい"),0,INT(($B16-SUMPRODUCT($C$6:C$6,$C16:C16))/D$6)))</f>
        <v/>
      </c>
      <c r="E16" s="9">
        <f>IF($B16="","",IF(AND(E$6=2000,$B$4&lt;&gt;"はい"),0,INT(($B16-SUMPRODUCT($C$6:D$6,$C16:D16))/E$6)))</f>
        <v/>
      </c>
      <c r="F16" s="9">
        <f>IF($B16="","",IF(AND(F$6=2000,$B$4&lt;&gt;"はい"),0,INT(($B16-SUMPRODUCT($C$6:E$6,$C16:E16))/F$6)))</f>
        <v/>
      </c>
      <c r="G16" s="9">
        <f>IF($B16="","",IF(AND(G$6=2000,$B$4&lt;&gt;"はい"),0,INT(($B16-SUMPRODUCT($C$6:F$6,$C16:F16))/G$6)))</f>
        <v/>
      </c>
      <c r="H16" s="9">
        <f>IF($B16="","",IF(AND(H$6=2000,$B$4&lt;&gt;"はい"),0,INT(($B16-SUMPRODUCT($C$6:G$6,$C16:G16))/H$6)))</f>
        <v/>
      </c>
      <c r="I16" s="9">
        <f>IF($B16="","",IF(AND(I$6=2000,$B$4&lt;&gt;"はい"),0,INT(($B16-SUMPRODUCT($C$6:H$6,$C16:H16))/I$6)))</f>
        <v/>
      </c>
      <c r="J16" s="9">
        <f>IF($B16="","",IF(AND(J$6=2000,$B$4&lt;&gt;"はい"),0,INT(($B16-SUMPRODUCT($C$6:I$6,$C16:I16))/J$6)))</f>
        <v/>
      </c>
      <c r="K16" s="9">
        <f>IF($B16="","",IF(AND(K$6=2000,$B$4&lt;&gt;"はい"),0,INT(($B16-SUMPRODUCT($C$6:J$6,$C16:J16))/K$6)))</f>
        <v/>
      </c>
      <c r="L16" s="9">
        <f>IF($B16="","",IF(AND(L$6=2000,$B$4&lt;&gt;"はい"),0,INT(($B16-SUMPRODUCT($C$6:K$6,$C16:K16))/L$6)))</f>
        <v/>
      </c>
      <c r="M16" s="10">
        <f>IF($B16="","",SUM(C16:L16))</f>
        <v/>
      </c>
      <c r="N16" s="11">
        <f>IF($B16="","",SUMPRODUCT($C$6:$L$6,C16:L16)-$B16)</f>
        <v/>
      </c>
    </row>
    <row r="17">
      <c r="A17" s="3" t="n"/>
      <c r="B17" s="8" t="n"/>
      <c r="C17" s="9">
        <f>IF($B17="","",INT($B17/C$6))</f>
        <v/>
      </c>
      <c r="D17" s="9">
        <f>IF($B17="","",IF(AND(D$6=2000,$B$4&lt;&gt;"はい"),0,INT(($B17-SUMPRODUCT($C$6:C$6,$C17:C17))/D$6)))</f>
        <v/>
      </c>
      <c r="E17" s="9">
        <f>IF($B17="","",IF(AND(E$6=2000,$B$4&lt;&gt;"はい"),0,INT(($B17-SUMPRODUCT($C$6:D$6,$C17:D17))/E$6)))</f>
        <v/>
      </c>
      <c r="F17" s="9">
        <f>IF($B17="","",IF(AND(F$6=2000,$B$4&lt;&gt;"はい"),0,INT(($B17-SUMPRODUCT($C$6:E$6,$C17:E17))/F$6)))</f>
        <v/>
      </c>
      <c r="G17" s="9">
        <f>IF($B17="","",IF(AND(G$6=2000,$B$4&lt;&gt;"はい"),0,INT(($B17-SUMPRODUCT($C$6:F$6,$C17:F17))/G$6)))</f>
        <v/>
      </c>
      <c r="H17" s="9">
        <f>IF($B17="","",IF(AND(H$6=2000,$B$4&lt;&gt;"はい"),0,INT(($B17-SUMPRODUCT($C$6:G$6,$C17:G17))/H$6)))</f>
        <v/>
      </c>
      <c r="I17" s="9">
        <f>IF($B17="","",IF(AND(I$6=2000,$B$4&lt;&gt;"はい"),0,INT(($B17-SUMPRODUCT($C$6:H$6,$C17:H17))/I$6)))</f>
        <v/>
      </c>
      <c r="J17" s="9">
        <f>IF($B17="","",IF(AND(J$6=2000,$B$4&lt;&gt;"はい"),0,INT(($B17-SUMPRODUCT($C$6:I$6,$C17:I17))/J$6)))</f>
        <v/>
      </c>
      <c r="K17" s="9">
        <f>IF($B17="","",IF(AND(K$6=2000,$B$4&lt;&gt;"はい"),0,INT(($B17-SUMPRODUCT($C$6:J$6,$C17:J17))/K$6)))</f>
        <v/>
      </c>
      <c r="L17" s="9">
        <f>IF($B17="","",IF(AND(L$6=2000,$B$4&lt;&gt;"はい"),0,INT(($B17-SUMPRODUCT($C$6:K$6,$C17:K17))/L$6)))</f>
        <v/>
      </c>
      <c r="M17" s="10">
        <f>IF($B17="","",SUM(C17:L17))</f>
        <v/>
      </c>
      <c r="N17" s="11">
        <f>IF($B17="","",SUMPRODUCT($C$6:$L$6,C17:L17)-$B17)</f>
        <v/>
      </c>
    </row>
    <row r="18">
      <c r="A18" s="3" t="n"/>
      <c r="B18" s="8" t="n"/>
      <c r="C18" s="9">
        <f>IF($B18="","",INT($B18/C$6))</f>
        <v/>
      </c>
      <c r="D18" s="9">
        <f>IF($B18="","",IF(AND(D$6=2000,$B$4&lt;&gt;"はい"),0,INT(($B18-SUMPRODUCT($C$6:C$6,$C18:C18))/D$6)))</f>
        <v/>
      </c>
      <c r="E18" s="9">
        <f>IF($B18="","",IF(AND(E$6=2000,$B$4&lt;&gt;"はい"),0,INT(($B18-SUMPRODUCT($C$6:D$6,$C18:D18))/E$6)))</f>
        <v/>
      </c>
      <c r="F18" s="9">
        <f>IF($B18="","",IF(AND(F$6=2000,$B$4&lt;&gt;"はい"),0,INT(($B18-SUMPRODUCT($C$6:E$6,$C18:E18))/F$6)))</f>
        <v/>
      </c>
      <c r="G18" s="9">
        <f>IF($B18="","",IF(AND(G$6=2000,$B$4&lt;&gt;"はい"),0,INT(($B18-SUMPRODUCT($C$6:F$6,$C18:F18))/G$6)))</f>
        <v/>
      </c>
      <c r="H18" s="9">
        <f>IF($B18="","",IF(AND(H$6=2000,$B$4&lt;&gt;"はい"),0,INT(($B18-SUMPRODUCT($C$6:G$6,$C18:G18))/H$6)))</f>
        <v/>
      </c>
      <c r="I18" s="9">
        <f>IF($B18="","",IF(AND(I$6=2000,$B$4&lt;&gt;"はい"),0,INT(($B18-SUMPRODUCT($C$6:H$6,$C18:H18))/I$6)))</f>
        <v/>
      </c>
      <c r="J18" s="9">
        <f>IF($B18="","",IF(AND(J$6=2000,$B$4&lt;&gt;"はい"),0,INT(($B18-SUMPRODUCT($C$6:I$6,$C18:I18))/J$6)))</f>
        <v/>
      </c>
      <c r="K18" s="9">
        <f>IF($B18="","",IF(AND(K$6=2000,$B$4&lt;&gt;"はい"),0,INT(($B18-SUMPRODUCT($C$6:J$6,$C18:J18))/K$6)))</f>
        <v/>
      </c>
      <c r="L18" s="9">
        <f>IF($B18="","",IF(AND(L$6=2000,$B$4&lt;&gt;"はい"),0,INT(($B18-SUMPRODUCT($C$6:K$6,$C18:K18))/L$6)))</f>
        <v/>
      </c>
      <c r="M18" s="10">
        <f>IF($B18="","",SUM(C18:L18))</f>
        <v/>
      </c>
      <c r="N18" s="11">
        <f>IF($B18="","",SUMPRODUCT($C$6:$L$6,C18:L18)-$B18)</f>
        <v/>
      </c>
    </row>
    <row r="19">
      <c r="A19" s="3" t="n"/>
      <c r="B19" s="8" t="n"/>
      <c r="C19" s="9">
        <f>IF($B19="","",INT($B19/C$6))</f>
        <v/>
      </c>
      <c r="D19" s="9">
        <f>IF($B19="","",IF(AND(D$6=2000,$B$4&lt;&gt;"はい"),0,INT(($B19-SUMPRODUCT($C$6:C$6,$C19:C19))/D$6)))</f>
        <v/>
      </c>
      <c r="E19" s="9">
        <f>IF($B19="","",IF(AND(E$6=2000,$B$4&lt;&gt;"はい"),0,INT(($B19-SUMPRODUCT($C$6:D$6,$C19:D19))/E$6)))</f>
        <v/>
      </c>
      <c r="F19" s="9">
        <f>IF($B19="","",IF(AND(F$6=2000,$B$4&lt;&gt;"はい"),0,INT(($B19-SUMPRODUCT($C$6:E$6,$C19:E19))/F$6)))</f>
        <v/>
      </c>
      <c r="G19" s="9">
        <f>IF($B19="","",IF(AND(G$6=2000,$B$4&lt;&gt;"はい"),0,INT(($B19-SUMPRODUCT($C$6:F$6,$C19:F19))/G$6)))</f>
        <v/>
      </c>
      <c r="H19" s="9">
        <f>IF($B19="","",IF(AND(H$6=2000,$B$4&lt;&gt;"はい"),0,INT(($B19-SUMPRODUCT($C$6:G$6,$C19:G19))/H$6)))</f>
        <v/>
      </c>
      <c r="I19" s="9">
        <f>IF($B19="","",IF(AND(I$6=2000,$B$4&lt;&gt;"はい"),0,INT(($B19-SUMPRODUCT($C$6:H$6,$C19:H19))/I$6)))</f>
        <v/>
      </c>
      <c r="J19" s="9">
        <f>IF($B19="","",IF(AND(J$6=2000,$B$4&lt;&gt;"はい"),0,INT(($B19-SUMPRODUCT($C$6:I$6,$C19:I19))/J$6)))</f>
        <v/>
      </c>
      <c r="K19" s="9">
        <f>IF($B19="","",IF(AND(K$6=2000,$B$4&lt;&gt;"はい"),0,INT(($B19-SUMPRODUCT($C$6:J$6,$C19:J19))/K$6)))</f>
        <v/>
      </c>
      <c r="L19" s="9">
        <f>IF($B19="","",IF(AND(L$6=2000,$B$4&lt;&gt;"はい"),0,INT(($B19-SUMPRODUCT($C$6:K$6,$C19:K19))/L$6)))</f>
        <v/>
      </c>
      <c r="M19" s="10">
        <f>IF($B19="","",SUM(C19:L19))</f>
        <v/>
      </c>
      <c r="N19" s="11">
        <f>IF($B19="","",SUMPRODUCT($C$6:$L$6,C19:L19)-$B19)</f>
        <v/>
      </c>
    </row>
    <row r="20">
      <c r="A20" s="3" t="n"/>
      <c r="B20" s="8" t="n"/>
      <c r="C20" s="9">
        <f>IF($B20="","",INT($B20/C$6))</f>
        <v/>
      </c>
      <c r="D20" s="9">
        <f>IF($B20="","",IF(AND(D$6=2000,$B$4&lt;&gt;"はい"),0,INT(($B20-SUMPRODUCT($C$6:C$6,$C20:C20))/D$6)))</f>
        <v/>
      </c>
      <c r="E20" s="9">
        <f>IF($B20="","",IF(AND(E$6=2000,$B$4&lt;&gt;"はい"),0,INT(($B20-SUMPRODUCT($C$6:D$6,$C20:D20))/E$6)))</f>
        <v/>
      </c>
      <c r="F20" s="9">
        <f>IF($B20="","",IF(AND(F$6=2000,$B$4&lt;&gt;"はい"),0,INT(($B20-SUMPRODUCT($C$6:E$6,$C20:E20))/F$6)))</f>
        <v/>
      </c>
      <c r="G20" s="9">
        <f>IF($B20="","",IF(AND(G$6=2000,$B$4&lt;&gt;"はい"),0,INT(($B20-SUMPRODUCT($C$6:F$6,$C20:F20))/G$6)))</f>
        <v/>
      </c>
      <c r="H20" s="9">
        <f>IF($B20="","",IF(AND(H$6=2000,$B$4&lt;&gt;"はい"),0,INT(($B20-SUMPRODUCT($C$6:G$6,$C20:G20))/H$6)))</f>
        <v/>
      </c>
      <c r="I20" s="9">
        <f>IF($B20="","",IF(AND(I$6=2000,$B$4&lt;&gt;"はい"),0,INT(($B20-SUMPRODUCT($C$6:H$6,$C20:H20))/I$6)))</f>
        <v/>
      </c>
      <c r="J20" s="9">
        <f>IF($B20="","",IF(AND(J$6=2000,$B$4&lt;&gt;"はい"),0,INT(($B20-SUMPRODUCT($C$6:I$6,$C20:I20))/J$6)))</f>
        <v/>
      </c>
      <c r="K20" s="9">
        <f>IF($B20="","",IF(AND(K$6=2000,$B$4&lt;&gt;"はい"),0,INT(($B20-SUMPRODUCT($C$6:J$6,$C20:J20))/K$6)))</f>
        <v/>
      </c>
      <c r="L20" s="9">
        <f>IF($B20="","",IF(AND(L$6=2000,$B$4&lt;&gt;"はい"),0,INT(($B20-SUMPRODUCT($C$6:K$6,$C20:K20))/L$6)))</f>
        <v/>
      </c>
      <c r="M20" s="10">
        <f>IF($B20="","",SUM(C20:L20))</f>
        <v/>
      </c>
      <c r="N20" s="11">
        <f>IF($B20="","",SUMPRODUCT($C$6:$L$6,C20:L20)-$B20)</f>
        <v/>
      </c>
    </row>
    <row r="21">
      <c r="A21" s="3" t="n"/>
      <c r="B21" s="8" t="n"/>
      <c r="C21" s="9">
        <f>IF($B21="","",INT($B21/C$6))</f>
        <v/>
      </c>
      <c r="D21" s="9">
        <f>IF($B21="","",IF(AND(D$6=2000,$B$4&lt;&gt;"はい"),0,INT(($B21-SUMPRODUCT($C$6:C$6,$C21:C21))/D$6)))</f>
        <v/>
      </c>
      <c r="E21" s="9">
        <f>IF($B21="","",IF(AND(E$6=2000,$B$4&lt;&gt;"はい"),0,INT(($B21-SUMPRODUCT($C$6:D$6,$C21:D21))/E$6)))</f>
        <v/>
      </c>
      <c r="F21" s="9">
        <f>IF($B21="","",IF(AND(F$6=2000,$B$4&lt;&gt;"はい"),0,INT(($B21-SUMPRODUCT($C$6:E$6,$C21:E21))/F$6)))</f>
        <v/>
      </c>
      <c r="G21" s="9">
        <f>IF($B21="","",IF(AND(G$6=2000,$B$4&lt;&gt;"はい"),0,INT(($B21-SUMPRODUCT($C$6:F$6,$C21:F21))/G$6)))</f>
        <v/>
      </c>
      <c r="H21" s="9">
        <f>IF($B21="","",IF(AND(H$6=2000,$B$4&lt;&gt;"はい"),0,INT(($B21-SUMPRODUCT($C$6:G$6,$C21:G21))/H$6)))</f>
        <v/>
      </c>
      <c r="I21" s="9">
        <f>IF($B21="","",IF(AND(I$6=2000,$B$4&lt;&gt;"はい"),0,INT(($B21-SUMPRODUCT($C$6:H$6,$C21:H21))/I$6)))</f>
        <v/>
      </c>
      <c r="J21" s="9">
        <f>IF($B21="","",IF(AND(J$6=2000,$B$4&lt;&gt;"はい"),0,INT(($B21-SUMPRODUCT($C$6:I$6,$C21:I21))/J$6)))</f>
        <v/>
      </c>
      <c r="K21" s="9">
        <f>IF($B21="","",IF(AND(K$6=2000,$B$4&lt;&gt;"はい"),0,INT(($B21-SUMPRODUCT($C$6:J$6,$C21:J21))/K$6)))</f>
        <v/>
      </c>
      <c r="L21" s="9">
        <f>IF($B21="","",IF(AND(L$6=2000,$B$4&lt;&gt;"はい"),0,INT(($B21-SUMPRODUCT($C$6:K$6,$C21:K21))/L$6)))</f>
        <v/>
      </c>
      <c r="M21" s="10">
        <f>IF($B21="","",SUM(C21:L21))</f>
        <v/>
      </c>
      <c r="N21" s="11">
        <f>IF($B21="","",SUMPRODUCT($C$6:$L$6,C21:L21)-$B21)</f>
        <v/>
      </c>
    </row>
    <row r="22">
      <c r="A22" s="3" t="n"/>
      <c r="B22" s="8" t="n"/>
      <c r="C22" s="9">
        <f>IF($B22="","",INT($B22/C$6))</f>
        <v/>
      </c>
      <c r="D22" s="9">
        <f>IF($B22="","",IF(AND(D$6=2000,$B$4&lt;&gt;"はい"),0,INT(($B22-SUMPRODUCT($C$6:C$6,$C22:C22))/D$6)))</f>
        <v/>
      </c>
      <c r="E22" s="9">
        <f>IF($B22="","",IF(AND(E$6=2000,$B$4&lt;&gt;"はい"),0,INT(($B22-SUMPRODUCT($C$6:D$6,$C22:D22))/E$6)))</f>
        <v/>
      </c>
      <c r="F22" s="9">
        <f>IF($B22="","",IF(AND(F$6=2000,$B$4&lt;&gt;"はい"),0,INT(($B22-SUMPRODUCT($C$6:E$6,$C22:E22))/F$6)))</f>
        <v/>
      </c>
      <c r="G22" s="9">
        <f>IF($B22="","",IF(AND(G$6=2000,$B$4&lt;&gt;"はい"),0,INT(($B22-SUMPRODUCT($C$6:F$6,$C22:F22))/G$6)))</f>
        <v/>
      </c>
      <c r="H22" s="9">
        <f>IF($B22="","",IF(AND(H$6=2000,$B$4&lt;&gt;"はい"),0,INT(($B22-SUMPRODUCT($C$6:G$6,$C22:G22))/H$6)))</f>
        <v/>
      </c>
      <c r="I22" s="9">
        <f>IF($B22="","",IF(AND(I$6=2000,$B$4&lt;&gt;"はい"),0,INT(($B22-SUMPRODUCT($C$6:H$6,$C22:H22))/I$6)))</f>
        <v/>
      </c>
      <c r="J22" s="9">
        <f>IF($B22="","",IF(AND(J$6=2000,$B$4&lt;&gt;"はい"),0,INT(($B22-SUMPRODUCT($C$6:I$6,$C22:I22))/J$6)))</f>
        <v/>
      </c>
      <c r="K22" s="9">
        <f>IF($B22="","",IF(AND(K$6=2000,$B$4&lt;&gt;"はい"),0,INT(($B22-SUMPRODUCT($C$6:J$6,$C22:J22))/K$6)))</f>
        <v/>
      </c>
      <c r="L22" s="9">
        <f>IF($B22="","",IF(AND(L$6=2000,$B$4&lt;&gt;"はい"),0,INT(($B22-SUMPRODUCT($C$6:K$6,$C22:K22))/L$6)))</f>
        <v/>
      </c>
      <c r="M22" s="10">
        <f>IF($B22="","",SUM(C22:L22))</f>
        <v/>
      </c>
      <c r="N22" s="11">
        <f>IF($B22="","",SUMPRODUCT($C$6:$L$6,C22:L22)-$B22)</f>
        <v/>
      </c>
    </row>
    <row r="23">
      <c r="A23" s="3" t="n"/>
      <c r="B23" s="8" t="n"/>
      <c r="C23" s="9">
        <f>IF($B23="","",INT($B23/C$6))</f>
        <v/>
      </c>
      <c r="D23" s="9">
        <f>IF($B23="","",IF(AND(D$6=2000,$B$4&lt;&gt;"はい"),0,INT(($B23-SUMPRODUCT($C$6:C$6,$C23:C23))/D$6)))</f>
        <v/>
      </c>
      <c r="E23" s="9">
        <f>IF($B23="","",IF(AND(E$6=2000,$B$4&lt;&gt;"はい"),0,INT(($B23-SUMPRODUCT($C$6:D$6,$C23:D23))/E$6)))</f>
        <v/>
      </c>
      <c r="F23" s="9">
        <f>IF($B23="","",IF(AND(F$6=2000,$B$4&lt;&gt;"はい"),0,INT(($B23-SUMPRODUCT($C$6:E$6,$C23:E23))/F$6)))</f>
        <v/>
      </c>
      <c r="G23" s="9">
        <f>IF($B23="","",IF(AND(G$6=2000,$B$4&lt;&gt;"はい"),0,INT(($B23-SUMPRODUCT($C$6:F$6,$C23:F23))/G$6)))</f>
        <v/>
      </c>
      <c r="H23" s="9">
        <f>IF($B23="","",IF(AND(H$6=2000,$B$4&lt;&gt;"はい"),0,INT(($B23-SUMPRODUCT($C$6:G$6,$C23:G23))/H$6)))</f>
        <v/>
      </c>
      <c r="I23" s="9">
        <f>IF($B23="","",IF(AND(I$6=2000,$B$4&lt;&gt;"はい"),0,INT(($B23-SUMPRODUCT($C$6:H$6,$C23:H23))/I$6)))</f>
        <v/>
      </c>
      <c r="J23" s="9">
        <f>IF($B23="","",IF(AND(J$6=2000,$B$4&lt;&gt;"はい"),0,INT(($B23-SUMPRODUCT($C$6:I$6,$C23:I23))/J$6)))</f>
        <v/>
      </c>
      <c r="K23" s="9">
        <f>IF($B23="","",IF(AND(K$6=2000,$B$4&lt;&gt;"はい"),0,INT(($B23-SUMPRODUCT($C$6:J$6,$C23:J23))/K$6)))</f>
        <v/>
      </c>
      <c r="L23" s="9">
        <f>IF($B23="","",IF(AND(L$6=2000,$B$4&lt;&gt;"はい"),0,INT(($B23-SUMPRODUCT($C$6:K$6,$C23:K23))/L$6)))</f>
        <v/>
      </c>
      <c r="M23" s="10">
        <f>IF($B23="","",SUM(C23:L23))</f>
        <v/>
      </c>
      <c r="N23" s="11">
        <f>IF($B23="","",SUMPRODUCT($C$6:$L$6,C23:L23)-$B23)</f>
        <v/>
      </c>
    </row>
    <row r="24">
      <c r="A24" s="3" t="n"/>
      <c r="B24" s="8" t="n"/>
      <c r="C24" s="9">
        <f>IF($B24="","",INT($B24/C$6))</f>
        <v/>
      </c>
      <c r="D24" s="9">
        <f>IF($B24="","",IF(AND(D$6=2000,$B$4&lt;&gt;"はい"),0,INT(($B24-SUMPRODUCT($C$6:C$6,$C24:C24))/D$6)))</f>
        <v/>
      </c>
      <c r="E24" s="9">
        <f>IF($B24="","",IF(AND(E$6=2000,$B$4&lt;&gt;"はい"),0,INT(($B24-SUMPRODUCT($C$6:D$6,$C24:D24))/E$6)))</f>
        <v/>
      </c>
      <c r="F24" s="9">
        <f>IF($B24="","",IF(AND(F$6=2000,$B$4&lt;&gt;"はい"),0,INT(($B24-SUMPRODUCT($C$6:E$6,$C24:E24))/F$6)))</f>
        <v/>
      </c>
      <c r="G24" s="9">
        <f>IF($B24="","",IF(AND(G$6=2000,$B$4&lt;&gt;"はい"),0,INT(($B24-SUMPRODUCT($C$6:F$6,$C24:F24))/G$6)))</f>
        <v/>
      </c>
      <c r="H24" s="9">
        <f>IF($B24="","",IF(AND(H$6=2000,$B$4&lt;&gt;"はい"),0,INT(($B24-SUMPRODUCT($C$6:G$6,$C24:G24))/H$6)))</f>
        <v/>
      </c>
      <c r="I24" s="9">
        <f>IF($B24="","",IF(AND(I$6=2000,$B$4&lt;&gt;"はい"),0,INT(($B24-SUMPRODUCT($C$6:H$6,$C24:H24))/I$6)))</f>
        <v/>
      </c>
      <c r="J24" s="9">
        <f>IF($B24="","",IF(AND(J$6=2000,$B$4&lt;&gt;"はい"),0,INT(($B24-SUMPRODUCT($C$6:I$6,$C24:I24))/J$6)))</f>
        <v/>
      </c>
      <c r="K24" s="9">
        <f>IF($B24="","",IF(AND(K$6=2000,$B$4&lt;&gt;"はい"),0,INT(($B24-SUMPRODUCT($C$6:J$6,$C24:J24))/K$6)))</f>
        <v/>
      </c>
      <c r="L24" s="9">
        <f>IF($B24="","",IF(AND(L$6=2000,$B$4&lt;&gt;"はい"),0,INT(($B24-SUMPRODUCT($C$6:K$6,$C24:K24))/L$6)))</f>
        <v/>
      </c>
      <c r="M24" s="10">
        <f>IF($B24="","",SUM(C24:L24))</f>
        <v/>
      </c>
      <c r="N24" s="11">
        <f>IF($B24="","",SUMPRODUCT($C$6:$L$6,C24:L24)-$B24)</f>
        <v/>
      </c>
    </row>
    <row r="25">
      <c r="A25" s="3" t="n"/>
      <c r="B25" s="8" t="n"/>
      <c r="C25" s="9">
        <f>IF($B25="","",INT($B25/C$6))</f>
        <v/>
      </c>
      <c r="D25" s="9">
        <f>IF($B25="","",IF(AND(D$6=2000,$B$4&lt;&gt;"はい"),0,INT(($B25-SUMPRODUCT($C$6:C$6,$C25:C25))/D$6)))</f>
        <v/>
      </c>
      <c r="E25" s="9">
        <f>IF($B25="","",IF(AND(E$6=2000,$B$4&lt;&gt;"はい"),0,INT(($B25-SUMPRODUCT($C$6:D$6,$C25:D25))/E$6)))</f>
        <v/>
      </c>
      <c r="F25" s="9">
        <f>IF($B25="","",IF(AND(F$6=2000,$B$4&lt;&gt;"はい"),0,INT(($B25-SUMPRODUCT($C$6:E$6,$C25:E25))/F$6)))</f>
        <v/>
      </c>
      <c r="G25" s="9">
        <f>IF($B25="","",IF(AND(G$6=2000,$B$4&lt;&gt;"はい"),0,INT(($B25-SUMPRODUCT($C$6:F$6,$C25:F25))/G$6)))</f>
        <v/>
      </c>
      <c r="H25" s="9">
        <f>IF($B25="","",IF(AND(H$6=2000,$B$4&lt;&gt;"はい"),0,INT(($B25-SUMPRODUCT($C$6:G$6,$C25:G25))/H$6)))</f>
        <v/>
      </c>
      <c r="I25" s="9">
        <f>IF($B25="","",IF(AND(I$6=2000,$B$4&lt;&gt;"はい"),0,INT(($B25-SUMPRODUCT($C$6:H$6,$C25:H25))/I$6)))</f>
        <v/>
      </c>
      <c r="J25" s="9">
        <f>IF($B25="","",IF(AND(J$6=2000,$B$4&lt;&gt;"はい"),0,INT(($B25-SUMPRODUCT($C$6:I$6,$C25:I25))/J$6)))</f>
        <v/>
      </c>
      <c r="K25" s="9">
        <f>IF($B25="","",IF(AND(K$6=2000,$B$4&lt;&gt;"はい"),0,INT(($B25-SUMPRODUCT($C$6:J$6,$C25:J25))/K$6)))</f>
        <v/>
      </c>
      <c r="L25" s="9">
        <f>IF($B25="","",IF(AND(L$6=2000,$B$4&lt;&gt;"はい"),0,INT(($B25-SUMPRODUCT($C$6:K$6,$C25:K25))/L$6)))</f>
        <v/>
      </c>
      <c r="M25" s="10">
        <f>IF($B25="","",SUM(C25:L25))</f>
        <v/>
      </c>
      <c r="N25" s="11">
        <f>IF($B25="","",SUMPRODUCT($C$6:$L$6,C25:L25)-$B25)</f>
        <v/>
      </c>
    </row>
    <row r="26">
      <c r="A26" s="3" t="n"/>
      <c r="B26" s="8" t="n"/>
      <c r="C26" s="9">
        <f>IF($B26="","",INT($B26/C$6))</f>
        <v/>
      </c>
      <c r="D26" s="9">
        <f>IF($B26="","",IF(AND(D$6=2000,$B$4&lt;&gt;"はい"),0,INT(($B26-SUMPRODUCT($C$6:C$6,$C26:C26))/D$6)))</f>
        <v/>
      </c>
      <c r="E26" s="9">
        <f>IF($B26="","",IF(AND(E$6=2000,$B$4&lt;&gt;"はい"),0,INT(($B26-SUMPRODUCT($C$6:D$6,$C26:D26))/E$6)))</f>
        <v/>
      </c>
      <c r="F26" s="9">
        <f>IF($B26="","",IF(AND(F$6=2000,$B$4&lt;&gt;"はい"),0,INT(($B26-SUMPRODUCT($C$6:E$6,$C26:E26))/F$6)))</f>
        <v/>
      </c>
      <c r="G26" s="9">
        <f>IF($B26="","",IF(AND(G$6=2000,$B$4&lt;&gt;"はい"),0,INT(($B26-SUMPRODUCT($C$6:F$6,$C26:F26))/G$6)))</f>
        <v/>
      </c>
      <c r="H26" s="9">
        <f>IF($B26="","",IF(AND(H$6=2000,$B$4&lt;&gt;"はい"),0,INT(($B26-SUMPRODUCT($C$6:G$6,$C26:G26))/H$6)))</f>
        <v/>
      </c>
      <c r="I26" s="9">
        <f>IF($B26="","",IF(AND(I$6=2000,$B$4&lt;&gt;"はい"),0,INT(($B26-SUMPRODUCT($C$6:H$6,$C26:H26))/I$6)))</f>
        <v/>
      </c>
      <c r="J26" s="9">
        <f>IF($B26="","",IF(AND(J$6=2000,$B$4&lt;&gt;"はい"),0,INT(($B26-SUMPRODUCT($C$6:I$6,$C26:I26))/J$6)))</f>
        <v/>
      </c>
      <c r="K26" s="9">
        <f>IF($B26="","",IF(AND(K$6=2000,$B$4&lt;&gt;"はい"),0,INT(($B26-SUMPRODUCT($C$6:J$6,$C26:J26))/K$6)))</f>
        <v/>
      </c>
      <c r="L26" s="9">
        <f>IF($B26="","",IF(AND(L$6=2000,$B$4&lt;&gt;"はい"),0,INT(($B26-SUMPRODUCT($C$6:K$6,$C26:K26))/L$6)))</f>
        <v/>
      </c>
      <c r="M26" s="10">
        <f>IF($B26="","",SUM(C26:L26))</f>
        <v/>
      </c>
      <c r="N26" s="11">
        <f>IF($B26="","",SUMPRODUCT($C$6:$L$6,C26:L26)-$B26)</f>
        <v/>
      </c>
    </row>
    <row r="27">
      <c r="A27" s="3" t="n"/>
      <c r="B27" s="8" t="n"/>
      <c r="C27" s="9">
        <f>IF($B27="","",INT($B27/C$6))</f>
        <v/>
      </c>
      <c r="D27" s="9">
        <f>IF($B27="","",IF(AND(D$6=2000,$B$4&lt;&gt;"はい"),0,INT(($B27-SUMPRODUCT($C$6:C$6,$C27:C27))/D$6)))</f>
        <v/>
      </c>
      <c r="E27" s="9">
        <f>IF($B27="","",IF(AND(E$6=2000,$B$4&lt;&gt;"はい"),0,INT(($B27-SUMPRODUCT($C$6:D$6,$C27:D27))/E$6)))</f>
        <v/>
      </c>
      <c r="F27" s="9">
        <f>IF($B27="","",IF(AND(F$6=2000,$B$4&lt;&gt;"はい"),0,INT(($B27-SUMPRODUCT($C$6:E$6,$C27:E27))/F$6)))</f>
        <v/>
      </c>
      <c r="G27" s="9">
        <f>IF($B27="","",IF(AND(G$6=2000,$B$4&lt;&gt;"はい"),0,INT(($B27-SUMPRODUCT($C$6:F$6,$C27:F27))/G$6)))</f>
        <v/>
      </c>
      <c r="H27" s="9">
        <f>IF($B27="","",IF(AND(H$6=2000,$B$4&lt;&gt;"はい"),0,INT(($B27-SUMPRODUCT($C$6:G$6,$C27:G27))/H$6)))</f>
        <v/>
      </c>
      <c r="I27" s="9">
        <f>IF($B27="","",IF(AND(I$6=2000,$B$4&lt;&gt;"はい"),0,INT(($B27-SUMPRODUCT($C$6:H$6,$C27:H27))/I$6)))</f>
        <v/>
      </c>
      <c r="J27" s="9">
        <f>IF($B27="","",IF(AND(J$6=2000,$B$4&lt;&gt;"はい"),0,INT(($B27-SUMPRODUCT($C$6:I$6,$C27:I27))/J$6)))</f>
        <v/>
      </c>
      <c r="K27" s="9">
        <f>IF($B27="","",IF(AND(K$6=2000,$B$4&lt;&gt;"はい"),0,INT(($B27-SUMPRODUCT($C$6:J$6,$C27:J27))/K$6)))</f>
        <v/>
      </c>
      <c r="L27" s="9">
        <f>IF($B27="","",IF(AND(L$6=2000,$B$4&lt;&gt;"はい"),0,INT(($B27-SUMPRODUCT($C$6:K$6,$C27:K27))/L$6)))</f>
        <v/>
      </c>
      <c r="M27" s="10">
        <f>IF($B27="","",SUM(C27:L27))</f>
        <v/>
      </c>
      <c r="N27" s="11">
        <f>IF($B27="","",SUMPRODUCT($C$6:$L$6,C27:L27)-$B27)</f>
        <v/>
      </c>
    </row>
    <row r="28">
      <c r="A28" s="3" t="n"/>
      <c r="B28" s="8" t="n"/>
      <c r="C28" s="9">
        <f>IF($B28="","",INT($B28/C$6))</f>
        <v/>
      </c>
      <c r="D28" s="9">
        <f>IF($B28="","",IF(AND(D$6=2000,$B$4&lt;&gt;"はい"),0,INT(($B28-SUMPRODUCT($C$6:C$6,$C28:C28))/D$6)))</f>
        <v/>
      </c>
      <c r="E28" s="9">
        <f>IF($B28="","",IF(AND(E$6=2000,$B$4&lt;&gt;"はい"),0,INT(($B28-SUMPRODUCT($C$6:D$6,$C28:D28))/E$6)))</f>
        <v/>
      </c>
      <c r="F28" s="9">
        <f>IF($B28="","",IF(AND(F$6=2000,$B$4&lt;&gt;"はい"),0,INT(($B28-SUMPRODUCT($C$6:E$6,$C28:E28))/F$6)))</f>
        <v/>
      </c>
      <c r="G28" s="9">
        <f>IF($B28="","",IF(AND(G$6=2000,$B$4&lt;&gt;"はい"),0,INT(($B28-SUMPRODUCT($C$6:F$6,$C28:F28))/G$6)))</f>
        <v/>
      </c>
      <c r="H28" s="9">
        <f>IF($B28="","",IF(AND(H$6=2000,$B$4&lt;&gt;"はい"),0,INT(($B28-SUMPRODUCT($C$6:G$6,$C28:G28))/H$6)))</f>
        <v/>
      </c>
      <c r="I28" s="9">
        <f>IF($B28="","",IF(AND(I$6=2000,$B$4&lt;&gt;"はい"),0,INT(($B28-SUMPRODUCT($C$6:H$6,$C28:H28))/I$6)))</f>
        <v/>
      </c>
      <c r="J28" s="9">
        <f>IF($B28="","",IF(AND(J$6=2000,$B$4&lt;&gt;"はい"),0,INT(($B28-SUMPRODUCT($C$6:I$6,$C28:I28))/J$6)))</f>
        <v/>
      </c>
      <c r="K28" s="9">
        <f>IF($B28="","",IF(AND(K$6=2000,$B$4&lt;&gt;"はい"),0,INT(($B28-SUMPRODUCT($C$6:J$6,$C28:J28))/K$6)))</f>
        <v/>
      </c>
      <c r="L28" s="9">
        <f>IF($B28="","",IF(AND(L$6=2000,$B$4&lt;&gt;"はい"),0,INT(($B28-SUMPRODUCT($C$6:K$6,$C28:K28))/L$6)))</f>
        <v/>
      </c>
      <c r="M28" s="10">
        <f>IF($B28="","",SUM(C28:L28))</f>
        <v/>
      </c>
      <c r="N28" s="11">
        <f>IF($B28="","",SUMPRODUCT($C$6:$L$6,C28:L28)-$B28)</f>
        <v/>
      </c>
    </row>
    <row r="29">
      <c r="A29" s="3" t="n"/>
      <c r="B29" s="8" t="n"/>
      <c r="C29" s="9">
        <f>IF($B29="","",INT($B29/C$6))</f>
        <v/>
      </c>
      <c r="D29" s="9">
        <f>IF($B29="","",IF(AND(D$6=2000,$B$4&lt;&gt;"はい"),0,INT(($B29-SUMPRODUCT($C$6:C$6,$C29:C29))/D$6)))</f>
        <v/>
      </c>
      <c r="E29" s="9">
        <f>IF($B29="","",IF(AND(E$6=2000,$B$4&lt;&gt;"はい"),0,INT(($B29-SUMPRODUCT($C$6:D$6,$C29:D29))/E$6)))</f>
        <v/>
      </c>
      <c r="F29" s="9">
        <f>IF($B29="","",IF(AND(F$6=2000,$B$4&lt;&gt;"はい"),0,INT(($B29-SUMPRODUCT($C$6:E$6,$C29:E29))/F$6)))</f>
        <v/>
      </c>
      <c r="G29" s="9">
        <f>IF($B29="","",IF(AND(G$6=2000,$B$4&lt;&gt;"はい"),0,INT(($B29-SUMPRODUCT($C$6:F$6,$C29:F29))/G$6)))</f>
        <v/>
      </c>
      <c r="H29" s="9">
        <f>IF($B29="","",IF(AND(H$6=2000,$B$4&lt;&gt;"はい"),0,INT(($B29-SUMPRODUCT($C$6:G$6,$C29:G29))/H$6)))</f>
        <v/>
      </c>
      <c r="I29" s="9">
        <f>IF($B29="","",IF(AND(I$6=2000,$B$4&lt;&gt;"はい"),0,INT(($B29-SUMPRODUCT($C$6:H$6,$C29:H29))/I$6)))</f>
        <v/>
      </c>
      <c r="J29" s="9">
        <f>IF($B29="","",IF(AND(J$6=2000,$B$4&lt;&gt;"はい"),0,INT(($B29-SUMPRODUCT($C$6:I$6,$C29:I29))/J$6)))</f>
        <v/>
      </c>
      <c r="K29" s="9">
        <f>IF($B29="","",IF(AND(K$6=2000,$B$4&lt;&gt;"はい"),0,INT(($B29-SUMPRODUCT($C$6:J$6,$C29:J29))/K$6)))</f>
        <v/>
      </c>
      <c r="L29" s="9">
        <f>IF($B29="","",IF(AND(L$6=2000,$B$4&lt;&gt;"はい"),0,INT(($B29-SUMPRODUCT($C$6:K$6,$C29:K29))/L$6)))</f>
        <v/>
      </c>
      <c r="M29" s="10">
        <f>IF($B29="","",SUM(C29:L29))</f>
        <v/>
      </c>
      <c r="N29" s="11">
        <f>IF($B29="","",SUMPRODUCT($C$6:$L$6,C29:L29)-$B29)</f>
        <v/>
      </c>
    </row>
    <row r="30">
      <c r="A30" s="3" t="n"/>
      <c r="B30" s="8" t="n"/>
      <c r="C30" s="9">
        <f>IF($B30="","",INT($B30/C$6))</f>
        <v/>
      </c>
      <c r="D30" s="9">
        <f>IF($B30="","",IF(AND(D$6=2000,$B$4&lt;&gt;"はい"),0,INT(($B30-SUMPRODUCT($C$6:C$6,$C30:C30))/D$6)))</f>
        <v/>
      </c>
      <c r="E30" s="9">
        <f>IF($B30="","",IF(AND(E$6=2000,$B$4&lt;&gt;"はい"),0,INT(($B30-SUMPRODUCT($C$6:D$6,$C30:D30))/E$6)))</f>
        <v/>
      </c>
      <c r="F30" s="9">
        <f>IF($B30="","",IF(AND(F$6=2000,$B$4&lt;&gt;"はい"),0,INT(($B30-SUMPRODUCT($C$6:E$6,$C30:E30))/F$6)))</f>
        <v/>
      </c>
      <c r="G30" s="9">
        <f>IF($B30="","",IF(AND(G$6=2000,$B$4&lt;&gt;"はい"),0,INT(($B30-SUMPRODUCT($C$6:F$6,$C30:F30))/G$6)))</f>
        <v/>
      </c>
      <c r="H30" s="9">
        <f>IF($B30="","",IF(AND(H$6=2000,$B$4&lt;&gt;"はい"),0,INT(($B30-SUMPRODUCT($C$6:G$6,$C30:G30))/H$6)))</f>
        <v/>
      </c>
      <c r="I30" s="9">
        <f>IF($B30="","",IF(AND(I$6=2000,$B$4&lt;&gt;"はい"),0,INT(($B30-SUMPRODUCT($C$6:H$6,$C30:H30))/I$6)))</f>
        <v/>
      </c>
      <c r="J30" s="9">
        <f>IF($B30="","",IF(AND(J$6=2000,$B$4&lt;&gt;"はい"),0,INT(($B30-SUMPRODUCT($C$6:I$6,$C30:I30))/J$6)))</f>
        <v/>
      </c>
      <c r="K30" s="9">
        <f>IF($B30="","",IF(AND(K$6=2000,$B$4&lt;&gt;"はい"),0,INT(($B30-SUMPRODUCT($C$6:J$6,$C30:J30))/K$6)))</f>
        <v/>
      </c>
      <c r="L30" s="9">
        <f>IF($B30="","",IF(AND(L$6=2000,$B$4&lt;&gt;"はい"),0,INT(($B30-SUMPRODUCT($C$6:K$6,$C30:K30))/L$6)))</f>
        <v/>
      </c>
      <c r="M30" s="10">
        <f>IF($B30="","",SUM(C30:L30))</f>
        <v/>
      </c>
      <c r="N30" s="11">
        <f>IF($B30="","",SUMPRODUCT($C$6:$L$6,C30:L30)-$B30)</f>
        <v/>
      </c>
    </row>
    <row r="31">
      <c r="A31" s="3" t="n"/>
      <c r="B31" s="8" t="n"/>
      <c r="C31" s="9">
        <f>IF($B31="","",INT($B31/C$6))</f>
        <v/>
      </c>
      <c r="D31" s="9">
        <f>IF($B31="","",IF(AND(D$6=2000,$B$4&lt;&gt;"はい"),0,INT(($B31-SUMPRODUCT($C$6:C$6,$C31:C31))/D$6)))</f>
        <v/>
      </c>
      <c r="E31" s="9">
        <f>IF($B31="","",IF(AND(E$6=2000,$B$4&lt;&gt;"はい"),0,INT(($B31-SUMPRODUCT($C$6:D$6,$C31:D31))/E$6)))</f>
        <v/>
      </c>
      <c r="F31" s="9">
        <f>IF($B31="","",IF(AND(F$6=2000,$B$4&lt;&gt;"はい"),0,INT(($B31-SUMPRODUCT($C$6:E$6,$C31:E31))/F$6)))</f>
        <v/>
      </c>
      <c r="G31" s="9">
        <f>IF($B31="","",IF(AND(G$6=2000,$B$4&lt;&gt;"はい"),0,INT(($B31-SUMPRODUCT($C$6:F$6,$C31:F31))/G$6)))</f>
        <v/>
      </c>
      <c r="H31" s="9">
        <f>IF($B31="","",IF(AND(H$6=2000,$B$4&lt;&gt;"はい"),0,INT(($B31-SUMPRODUCT($C$6:G$6,$C31:G31))/H$6)))</f>
        <v/>
      </c>
      <c r="I31" s="9">
        <f>IF($B31="","",IF(AND(I$6=2000,$B$4&lt;&gt;"はい"),0,INT(($B31-SUMPRODUCT($C$6:H$6,$C31:H31))/I$6)))</f>
        <v/>
      </c>
      <c r="J31" s="9">
        <f>IF($B31="","",IF(AND(J$6=2000,$B$4&lt;&gt;"はい"),0,INT(($B31-SUMPRODUCT($C$6:I$6,$C31:I31))/J$6)))</f>
        <v/>
      </c>
      <c r="K31" s="9">
        <f>IF($B31="","",IF(AND(K$6=2000,$B$4&lt;&gt;"はい"),0,INT(($B31-SUMPRODUCT($C$6:J$6,$C31:J31))/K$6)))</f>
        <v/>
      </c>
      <c r="L31" s="9">
        <f>IF($B31="","",IF(AND(L$6=2000,$B$4&lt;&gt;"はい"),0,INT(($B31-SUMPRODUCT($C$6:K$6,$C31:K31))/L$6)))</f>
        <v/>
      </c>
      <c r="M31" s="10">
        <f>IF($B31="","",SUM(C31:L31))</f>
        <v/>
      </c>
      <c r="N31" s="11">
        <f>IF($B31="","",SUMPRODUCT($C$6:$L$6,C31:L31)-$B31)</f>
        <v/>
      </c>
    </row>
    <row r="32">
      <c r="A32" s="3" t="n"/>
      <c r="B32" s="8" t="n"/>
      <c r="C32" s="9">
        <f>IF($B32="","",INT($B32/C$6))</f>
        <v/>
      </c>
      <c r="D32" s="9">
        <f>IF($B32="","",IF(AND(D$6=2000,$B$4&lt;&gt;"はい"),0,INT(($B32-SUMPRODUCT($C$6:C$6,$C32:C32))/D$6)))</f>
        <v/>
      </c>
      <c r="E32" s="9">
        <f>IF($B32="","",IF(AND(E$6=2000,$B$4&lt;&gt;"はい"),0,INT(($B32-SUMPRODUCT($C$6:D$6,$C32:D32))/E$6)))</f>
        <v/>
      </c>
      <c r="F32" s="9">
        <f>IF($B32="","",IF(AND(F$6=2000,$B$4&lt;&gt;"はい"),0,INT(($B32-SUMPRODUCT($C$6:E$6,$C32:E32))/F$6)))</f>
        <v/>
      </c>
      <c r="G32" s="9">
        <f>IF($B32="","",IF(AND(G$6=2000,$B$4&lt;&gt;"はい"),0,INT(($B32-SUMPRODUCT($C$6:F$6,$C32:F32))/G$6)))</f>
        <v/>
      </c>
      <c r="H32" s="9">
        <f>IF($B32="","",IF(AND(H$6=2000,$B$4&lt;&gt;"はい"),0,INT(($B32-SUMPRODUCT($C$6:G$6,$C32:G32))/H$6)))</f>
        <v/>
      </c>
      <c r="I32" s="9">
        <f>IF($B32="","",IF(AND(I$6=2000,$B$4&lt;&gt;"はい"),0,INT(($B32-SUMPRODUCT($C$6:H$6,$C32:H32))/I$6)))</f>
        <v/>
      </c>
      <c r="J32" s="9">
        <f>IF($B32="","",IF(AND(J$6=2000,$B$4&lt;&gt;"はい"),0,INT(($B32-SUMPRODUCT($C$6:I$6,$C32:I32))/J$6)))</f>
        <v/>
      </c>
      <c r="K32" s="9">
        <f>IF($B32="","",IF(AND(K$6=2000,$B$4&lt;&gt;"はい"),0,INT(($B32-SUMPRODUCT($C$6:J$6,$C32:J32))/K$6)))</f>
        <v/>
      </c>
      <c r="L32" s="9">
        <f>IF($B32="","",IF(AND(L$6=2000,$B$4&lt;&gt;"はい"),0,INT(($B32-SUMPRODUCT($C$6:K$6,$C32:K32))/L$6)))</f>
        <v/>
      </c>
      <c r="M32" s="10">
        <f>IF($B32="","",SUM(C32:L32))</f>
        <v/>
      </c>
      <c r="N32" s="11">
        <f>IF($B32="","",SUMPRODUCT($C$6:$L$6,C32:L32)-$B32)</f>
        <v/>
      </c>
    </row>
    <row r="33">
      <c r="A33" s="3" t="n"/>
      <c r="B33" s="8" t="n"/>
      <c r="C33" s="9">
        <f>IF($B33="","",INT($B33/C$6))</f>
        <v/>
      </c>
      <c r="D33" s="9">
        <f>IF($B33="","",IF(AND(D$6=2000,$B$4&lt;&gt;"はい"),0,INT(($B33-SUMPRODUCT($C$6:C$6,$C33:C33))/D$6)))</f>
        <v/>
      </c>
      <c r="E33" s="9">
        <f>IF($B33="","",IF(AND(E$6=2000,$B$4&lt;&gt;"はい"),0,INT(($B33-SUMPRODUCT($C$6:D$6,$C33:D33))/E$6)))</f>
        <v/>
      </c>
      <c r="F33" s="9">
        <f>IF($B33="","",IF(AND(F$6=2000,$B$4&lt;&gt;"はい"),0,INT(($B33-SUMPRODUCT($C$6:E$6,$C33:E33))/F$6)))</f>
        <v/>
      </c>
      <c r="G33" s="9">
        <f>IF($B33="","",IF(AND(G$6=2000,$B$4&lt;&gt;"はい"),0,INT(($B33-SUMPRODUCT($C$6:F$6,$C33:F33))/G$6)))</f>
        <v/>
      </c>
      <c r="H33" s="9">
        <f>IF($B33="","",IF(AND(H$6=2000,$B$4&lt;&gt;"はい"),0,INT(($B33-SUMPRODUCT($C$6:G$6,$C33:G33))/H$6)))</f>
        <v/>
      </c>
      <c r="I33" s="9">
        <f>IF($B33="","",IF(AND(I$6=2000,$B$4&lt;&gt;"はい"),0,INT(($B33-SUMPRODUCT($C$6:H$6,$C33:H33))/I$6)))</f>
        <v/>
      </c>
      <c r="J33" s="9">
        <f>IF($B33="","",IF(AND(J$6=2000,$B$4&lt;&gt;"はい"),0,INT(($B33-SUMPRODUCT($C$6:I$6,$C33:I33))/J$6)))</f>
        <v/>
      </c>
      <c r="K33" s="9">
        <f>IF($B33="","",IF(AND(K$6=2000,$B$4&lt;&gt;"はい"),0,INT(($B33-SUMPRODUCT($C$6:J$6,$C33:J33))/K$6)))</f>
        <v/>
      </c>
      <c r="L33" s="9">
        <f>IF($B33="","",IF(AND(L$6=2000,$B$4&lt;&gt;"はい"),0,INT(($B33-SUMPRODUCT($C$6:K$6,$C33:K33))/L$6)))</f>
        <v/>
      </c>
      <c r="M33" s="10">
        <f>IF($B33="","",SUM(C33:L33))</f>
        <v/>
      </c>
      <c r="N33" s="11">
        <f>IF($B33="","",SUMPRODUCT($C$6:$L$6,C33:L33)-$B33)</f>
        <v/>
      </c>
    </row>
    <row r="34">
      <c r="A34" s="3" t="n"/>
      <c r="B34" s="8" t="n"/>
      <c r="C34" s="9">
        <f>IF($B34="","",INT($B34/C$6))</f>
        <v/>
      </c>
      <c r="D34" s="9">
        <f>IF($B34="","",IF(AND(D$6=2000,$B$4&lt;&gt;"はい"),0,INT(($B34-SUMPRODUCT($C$6:C$6,$C34:C34))/D$6)))</f>
        <v/>
      </c>
      <c r="E34" s="9">
        <f>IF($B34="","",IF(AND(E$6=2000,$B$4&lt;&gt;"はい"),0,INT(($B34-SUMPRODUCT($C$6:D$6,$C34:D34))/E$6)))</f>
        <v/>
      </c>
      <c r="F34" s="9">
        <f>IF($B34="","",IF(AND(F$6=2000,$B$4&lt;&gt;"はい"),0,INT(($B34-SUMPRODUCT($C$6:E$6,$C34:E34))/F$6)))</f>
        <v/>
      </c>
      <c r="G34" s="9">
        <f>IF($B34="","",IF(AND(G$6=2000,$B$4&lt;&gt;"はい"),0,INT(($B34-SUMPRODUCT($C$6:F$6,$C34:F34))/G$6)))</f>
        <v/>
      </c>
      <c r="H34" s="9">
        <f>IF($B34="","",IF(AND(H$6=2000,$B$4&lt;&gt;"はい"),0,INT(($B34-SUMPRODUCT($C$6:G$6,$C34:G34))/H$6)))</f>
        <v/>
      </c>
      <c r="I34" s="9">
        <f>IF($B34="","",IF(AND(I$6=2000,$B$4&lt;&gt;"はい"),0,INT(($B34-SUMPRODUCT($C$6:H$6,$C34:H34))/I$6)))</f>
        <v/>
      </c>
      <c r="J34" s="9">
        <f>IF($B34="","",IF(AND(J$6=2000,$B$4&lt;&gt;"はい"),0,INT(($B34-SUMPRODUCT($C$6:I$6,$C34:I34))/J$6)))</f>
        <v/>
      </c>
      <c r="K34" s="9">
        <f>IF($B34="","",IF(AND(K$6=2000,$B$4&lt;&gt;"はい"),0,INT(($B34-SUMPRODUCT($C$6:J$6,$C34:J34))/K$6)))</f>
        <v/>
      </c>
      <c r="L34" s="9">
        <f>IF($B34="","",IF(AND(L$6=2000,$B$4&lt;&gt;"はい"),0,INT(($B34-SUMPRODUCT($C$6:K$6,$C34:K34))/L$6)))</f>
        <v/>
      </c>
      <c r="M34" s="10">
        <f>IF($B34="","",SUM(C34:L34))</f>
        <v/>
      </c>
      <c r="N34" s="11">
        <f>IF($B34="","",SUMPRODUCT($C$6:$L$6,C34:L34)-$B34)</f>
        <v/>
      </c>
    </row>
    <row r="35">
      <c r="A35" s="3" t="n"/>
      <c r="B35" s="8" t="n"/>
      <c r="C35" s="9">
        <f>IF($B35="","",INT($B35/C$6))</f>
        <v/>
      </c>
      <c r="D35" s="9">
        <f>IF($B35="","",IF(AND(D$6=2000,$B$4&lt;&gt;"はい"),0,INT(($B35-SUMPRODUCT($C$6:C$6,$C35:C35))/D$6)))</f>
        <v/>
      </c>
      <c r="E35" s="9">
        <f>IF($B35="","",IF(AND(E$6=2000,$B$4&lt;&gt;"はい"),0,INT(($B35-SUMPRODUCT($C$6:D$6,$C35:D35))/E$6)))</f>
        <v/>
      </c>
      <c r="F35" s="9">
        <f>IF($B35="","",IF(AND(F$6=2000,$B$4&lt;&gt;"はい"),0,INT(($B35-SUMPRODUCT($C$6:E$6,$C35:E35))/F$6)))</f>
        <v/>
      </c>
      <c r="G35" s="9">
        <f>IF($B35="","",IF(AND(G$6=2000,$B$4&lt;&gt;"はい"),0,INT(($B35-SUMPRODUCT($C$6:F$6,$C35:F35))/G$6)))</f>
        <v/>
      </c>
      <c r="H35" s="9">
        <f>IF($B35="","",IF(AND(H$6=2000,$B$4&lt;&gt;"はい"),0,INT(($B35-SUMPRODUCT($C$6:G$6,$C35:G35))/H$6)))</f>
        <v/>
      </c>
      <c r="I35" s="9">
        <f>IF($B35="","",IF(AND(I$6=2000,$B$4&lt;&gt;"はい"),0,INT(($B35-SUMPRODUCT($C$6:H$6,$C35:H35))/I$6)))</f>
        <v/>
      </c>
      <c r="J35" s="9">
        <f>IF($B35="","",IF(AND(J$6=2000,$B$4&lt;&gt;"はい"),0,INT(($B35-SUMPRODUCT($C$6:I$6,$C35:I35))/J$6)))</f>
        <v/>
      </c>
      <c r="K35" s="9">
        <f>IF($B35="","",IF(AND(K$6=2000,$B$4&lt;&gt;"はい"),0,INT(($B35-SUMPRODUCT($C$6:J$6,$C35:J35))/K$6)))</f>
        <v/>
      </c>
      <c r="L35" s="9">
        <f>IF($B35="","",IF(AND(L$6=2000,$B$4&lt;&gt;"はい"),0,INT(($B35-SUMPRODUCT($C$6:K$6,$C35:K35))/L$6)))</f>
        <v/>
      </c>
      <c r="M35" s="10">
        <f>IF($B35="","",SUM(C35:L35))</f>
        <v/>
      </c>
      <c r="N35" s="11">
        <f>IF($B35="","",SUMPRODUCT($C$6:$L$6,C35:L35)-$B35)</f>
        <v/>
      </c>
    </row>
    <row r="36">
      <c r="A36" s="3" t="n"/>
      <c r="B36" s="8" t="n"/>
      <c r="C36" s="9">
        <f>IF($B36="","",INT($B36/C$6))</f>
        <v/>
      </c>
      <c r="D36" s="9">
        <f>IF($B36="","",IF(AND(D$6=2000,$B$4&lt;&gt;"はい"),0,INT(($B36-SUMPRODUCT($C$6:C$6,$C36:C36))/D$6)))</f>
        <v/>
      </c>
      <c r="E36" s="9">
        <f>IF($B36="","",IF(AND(E$6=2000,$B$4&lt;&gt;"はい"),0,INT(($B36-SUMPRODUCT($C$6:D$6,$C36:D36))/E$6)))</f>
        <v/>
      </c>
      <c r="F36" s="9">
        <f>IF($B36="","",IF(AND(F$6=2000,$B$4&lt;&gt;"はい"),0,INT(($B36-SUMPRODUCT($C$6:E$6,$C36:E36))/F$6)))</f>
        <v/>
      </c>
      <c r="G36" s="9">
        <f>IF($B36="","",IF(AND(G$6=2000,$B$4&lt;&gt;"はい"),0,INT(($B36-SUMPRODUCT($C$6:F$6,$C36:F36))/G$6)))</f>
        <v/>
      </c>
      <c r="H36" s="9">
        <f>IF($B36="","",IF(AND(H$6=2000,$B$4&lt;&gt;"はい"),0,INT(($B36-SUMPRODUCT($C$6:G$6,$C36:G36))/H$6)))</f>
        <v/>
      </c>
      <c r="I36" s="9">
        <f>IF($B36="","",IF(AND(I$6=2000,$B$4&lt;&gt;"はい"),0,INT(($B36-SUMPRODUCT($C$6:H$6,$C36:H36))/I$6)))</f>
        <v/>
      </c>
      <c r="J36" s="9">
        <f>IF($B36="","",IF(AND(J$6=2000,$B$4&lt;&gt;"はい"),0,INT(($B36-SUMPRODUCT($C$6:I$6,$C36:I36))/J$6)))</f>
        <v/>
      </c>
      <c r="K36" s="9">
        <f>IF($B36="","",IF(AND(K$6=2000,$B$4&lt;&gt;"はい"),0,INT(($B36-SUMPRODUCT($C$6:J$6,$C36:J36))/K$6)))</f>
        <v/>
      </c>
      <c r="L36" s="9">
        <f>IF($B36="","",IF(AND(L$6=2000,$B$4&lt;&gt;"はい"),0,INT(($B36-SUMPRODUCT($C$6:K$6,$C36:K36))/L$6)))</f>
        <v/>
      </c>
      <c r="M36" s="10">
        <f>IF($B36="","",SUM(C36:L36))</f>
        <v/>
      </c>
      <c r="N36" s="11">
        <f>IF($B36="","",SUMPRODUCT($C$6:$L$6,C36:L36)-$B36)</f>
        <v/>
      </c>
    </row>
    <row r="38">
      <c r="A38" s="2" t="inlineStr">
        <is>
          <t>1人ずつの合計</t>
        </is>
      </c>
      <c r="B38" s="14">
        <f>SUM(B7:B36)</f>
        <v/>
      </c>
      <c r="C38" s="15">
        <f>SUM(C7:C36)</f>
        <v/>
      </c>
      <c r="D38" s="15">
        <f>SUM(D7:D36)</f>
        <v/>
      </c>
      <c r="E38" s="15">
        <f>SUM(E7:E36)</f>
        <v/>
      </c>
      <c r="F38" s="15">
        <f>SUM(F7:F36)</f>
        <v/>
      </c>
      <c r="G38" s="15">
        <f>SUM(G7:G36)</f>
        <v/>
      </c>
      <c r="H38" s="15">
        <f>SUM(H7:H36)</f>
        <v/>
      </c>
      <c r="I38" s="15">
        <f>SUM(I7:I36)</f>
        <v/>
      </c>
      <c r="J38" s="15">
        <f>SUM(J7:J36)</f>
        <v/>
      </c>
      <c r="K38" s="15">
        <f>SUM(K7:K36)</f>
        <v/>
      </c>
      <c r="L38" s="15">
        <f>SUM(L7:L36)</f>
        <v/>
      </c>
      <c r="M38" s="15">
        <f>SUM(M7:M36)</f>
        <v/>
      </c>
      <c r="N38" s="16">
        <f>SUM(N7:N36)</f>
        <v/>
      </c>
    </row>
    <row r="39">
      <c r="A39" s="2" t="inlineStr">
        <is>
          <t>合計を一度に崩す</t>
        </is>
      </c>
      <c r="B39" s="17">
        <f>B38</f>
        <v/>
      </c>
      <c r="C39" s="10">
        <f>INT($B39/C$6)</f>
        <v/>
      </c>
      <c r="D39" s="10">
        <f>IF(AND(D$6=2000,$B$4&lt;&gt;"はい"),0,INT(($B39-SUMPRODUCT($C$6:C$6,$C39:C39))/D$6))</f>
        <v/>
      </c>
      <c r="E39" s="10">
        <f>IF(AND(E$6=2000,$B$4&lt;&gt;"はい"),0,INT(($B39-SUMPRODUCT($C$6:D$6,$C39:D39))/E$6))</f>
        <v/>
      </c>
      <c r="F39" s="10">
        <f>IF(AND(F$6=2000,$B$4&lt;&gt;"はい"),0,INT(($B39-SUMPRODUCT($C$6:E$6,$C39:E39))/F$6))</f>
        <v/>
      </c>
      <c r="G39" s="10">
        <f>IF(AND(G$6=2000,$B$4&lt;&gt;"はい"),0,INT(($B39-SUMPRODUCT($C$6:F$6,$C39:F39))/G$6))</f>
        <v/>
      </c>
      <c r="H39" s="10">
        <f>IF(AND(H$6=2000,$B$4&lt;&gt;"はい"),0,INT(($B39-SUMPRODUCT($C$6:G$6,$C39:G39))/H$6))</f>
        <v/>
      </c>
      <c r="I39" s="10">
        <f>IF(AND(I$6=2000,$B$4&lt;&gt;"はい"),0,INT(($B39-SUMPRODUCT($C$6:H$6,$C39:H39))/I$6))</f>
        <v/>
      </c>
      <c r="J39" s="10">
        <f>IF(AND(J$6=2000,$B$4&lt;&gt;"はい"),0,INT(($B39-SUMPRODUCT($C$6:I$6,$C39:I39))/J$6))</f>
        <v/>
      </c>
      <c r="K39" s="10">
        <f>IF(AND(K$6=2000,$B$4&lt;&gt;"はい"),0,INT(($B39-SUMPRODUCT($C$6:J$6,$C39:J39))/K$6))</f>
        <v/>
      </c>
      <c r="L39" s="10">
        <f>IF(AND(L$6=2000,$B$4&lt;&gt;"はい"),0,INT(($B39-SUMPRODUCT($C$6:K$6,$C39:K39))/L$6))</f>
        <v/>
      </c>
      <c r="M39" s="10">
        <f>SUM(C39:L39)</f>
        <v/>
      </c>
    </row>
    <row r="40" ht="30" customHeight="1">
      <c r="A40" s="18" t="inlineStr">
        <is>
          <t>一度に崩すと足りない枚数</t>
        </is>
      </c>
      <c r="C40" s="9">
        <f>MAX(0,C38-C39)</f>
        <v/>
      </c>
      <c r="D40" s="9">
        <f>MAX(0,D38-D39)</f>
        <v/>
      </c>
      <c r="E40" s="9">
        <f>MAX(0,E38-E39)</f>
        <v/>
      </c>
      <c r="F40" s="9">
        <f>MAX(0,F38-F39)</f>
        <v/>
      </c>
      <c r="G40" s="9">
        <f>MAX(0,G38-G39)</f>
        <v/>
      </c>
      <c r="H40" s="9">
        <f>MAX(0,H38-H39)</f>
        <v/>
      </c>
      <c r="I40" s="9">
        <f>MAX(0,I38-I39)</f>
        <v/>
      </c>
      <c r="J40" s="9">
        <f>MAX(0,J38-J39)</f>
        <v/>
      </c>
      <c r="K40" s="9">
        <f>MAX(0,K38-K39)</f>
        <v/>
      </c>
      <c r="L40" s="9">
        <f>MAX(0,L38-L39)</f>
        <v/>
      </c>
      <c r="M40" s="7">
        <f>SUM(C40:L40)</f>
        <v/>
      </c>
    </row>
  </sheetData>
  <conditionalFormatting sqref="N7:N36">
    <cfRule type="expression" priority="1" dxfId="0">
      <formula>AND($N7&lt;&gt;"",$N7&lt;&gt;0)</formula>
    </cfRule>
  </conditionalFormatting>
  <conditionalFormatting sqref="C7:L36">
    <cfRule type="expression" priority="2" dxfId="1">
      <formula>AND(C7&lt;&gt;"",C7&gt;0)</formula>
    </cfRule>
  </conditionalFormatting>
  <conditionalFormatting sqref="C40:M40">
    <cfRule type="expression" priority="3" dxfId="0">
      <formula>C40&gt;0</formula>
    </cfRule>
  </conditionalFormatting>
  <conditionalFormatting sqref="P13">
    <cfRule type="expression" priority="4" dxfId="0">
      <formula>P13&gt;0</formula>
    </cfRule>
  </conditionalFormatting>
  <dataValidations count="1">
    <dataValidation sqref="B4" showDropDown="0" showInputMessage="0" showErrorMessage="0" allowBlank="0" type="list">
      <formula1>"はい,いいえ"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4" customWidth="1" min="4" max="4"/>
    <col width="12" customWidth="1" min="5" max="5"/>
  </cols>
  <sheetData>
    <row r="1">
      <c r="A1" s="1" t="inlineStr">
        <is>
          <t>1円から9,999円のどの額のお釣りでも出せる、いちばん少ない組み</t>
        </is>
      </c>
    </row>
    <row r="2">
      <c r="A2" t="inlineStr">
        <is>
          <t>Pythonで全部の組み合わせを数えて、これより少ない枚数の組みがないことを確かめた（2,000円札なしは1通り、ありは2通り）</t>
        </is>
      </c>
    </row>
    <row r="4">
      <c r="A4" s="4" t="inlineStr">
        <is>
          <t>金種</t>
        </is>
      </c>
      <c r="B4" s="4" t="inlineStr">
        <is>
          <t>2,000円札なし</t>
        </is>
      </c>
      <c r="C4" s="4" t="inlineStr">
        <is>
          <t>金額</t>
        </is>
      </c>
      <c r="D4" s="4" t="inlineStr">
        <is>
          <t>2,000円札あり</t>
        </is>
      </c>
      <c r="E4" s="4" t="inlineStr">
        <is>
          <t>金額</t>
        </is>
      </c>
    </row>
    <row r="5">
      <c r="A5" s="19" t="n">
        <v>5000</v>
      </c>
      <c r="B5" s="20" t="n">
        <v>1</v>
      </c>
      <c r="C5" s="21">
        <f>A5*B5</f>
        <v/>
      </c>
      <c r="D5" s="20" t="n">
        <v>1</v>
      </c>
      <c r="E5" s="21">
        <f>A5*D5</f>
        <v/>
      </c>
    </row>
    <row r="6">
      <c r="A6" s="19" t="n">
        <v>2000</v>
      </c>
      <c r="B6" s="20" t="n">
        <v>0</v>
      </c>
      <c r="C6" s="21">
        <f>A6*B6</f>
        <v/>
      </c>
      <c r="D6" s="20" t="n">
        <v>1</v>
      </c>
      <c r="E6" s="21">
        <f>A6*D6</f>
        <v/>
      </c>
    </row>
    <row r="7">
      <c r="A7" s="19" t="n">
        <v>1000</v>
      </c>
      <c r="B7" s="20" t="n">
        <v>4</v>
      </c>
      <c r="C7" s="21">
        <f>A7*B7</f>
        <v/>
      </c>
      <c r="D7" s="20" t="n">
        <v>2</v>
      </c>
      <c r="E7" s="21">
        <f>A7*D7</f>
        <v/>
      </c>
    </row>
    <row r="8">
      <c r="A8" s="19" t="n">
        <v>500</v>
      </c>
      <c r="B8" s="20" t="n">
        <v>1</v>
      </c>
      <c r="C8" s="21">
        <f>A8*B8</f>
        <v/>
      </c>
      <c r="D8" s="20" t="n">
        <v>1</v>
      </c>
      <c r="E8" s="21">
        <f>A8*D8</f>
        <v/>
      </c>
    </row>
    <row r="9">
      <c r="A9" s="19" t="n">
        <v>100</v>
      </c>
      <c r="B9" s="20" t="n">
        <v>4</v>
      </c>
      <c r="C9" s="21">
        <f>A9*B9</f>
        <v/>
      </c>
      <c r="D9" s="20" t="n">
        <v>4</v>
      </c>
      <c r="E9" s="21">
        <f>A9*D9</f>
        <v/>
      </c>
    </row>
    <row r="10">
      <c r="A10" s="19" t="n">
        <v>50</v>
      </c>
      <c r="B10" s="20" t="n">
        <v>1</v>
      </c>
      <c r="C10" s="21">
        <f>A10*B10</f>
        <v/>
      </c>
      <c r="D10" s="20" t="n">
        <v>1</v>
      </c>
      <c r="E10" s="21">
        <f>A10*D10</f>
        <v/>
      </c>
    </row>
    <row r="11">
      <c r="A11" s="19" t="n">
        <v>10</v>
      </c>
      <c r="B11" s="20" t="n">
        <v>4</v>
      </c>
      <c r="C11" s="21">
        <f>A11*B11</f>
        <v/>
      </c>
      <c r="D11" s="20" t="n">
        <v>4</v>
      </c>
      <c r="E11" s="21">
        <f>A11*D11</f>
        <v/>
      </c>
    </row>
    <row r="12">
      <c r="A12" s="19" t="n">
        <v>5</v>
      </c>
      <c r="B12" s="20" t="n">
        <v>1</v>
      </c>
      <c r="C12" s="21">
        <f>A12*B12</f>
        <v/>
      </c>
      <c r="D12" s="20" t="n">
        <v>1</v>
      </c>
      <c r="E12" s="21">
        <f>A12*D12</f>
        <v/>
      </c>
    </row>
    <row r="13">
      <c r="A13" s="19" t="n">
        <v>1</v>
      </c>
      <c r="B13" s="20" t="n">
        <v>4</v>
      </c>
      <c r="C13" s="21">
        <f>A13*B13</f>
        <v/>
      </c>
      <c r="D13" s="20" t="n">
        <v>4</v>
      </c>
      <c r="E13" s="21">
        <f>A13*D13</f>
        <v/>
      </c>
    </row>
    <row r="14">
      <c r="A14" s="2" t="inlineStr">
        <is>
          <t>合計</t>
        </is>
      </c>
      <c r="B14" s="15">
        <f>SUM(B5:B13)</f>
        <v/>
      </c>
      <c r="C14" s="14">
        <f>SUM(C5:C13)</f>
        <v/>
      </c>
      <c r="D14" s="15">
        <f>SUM(D5:D13)</f>
        <v/>
      </c>
      <c r="E14" s="14">
        <f>SUM(E5:E13)</f>
        <v/>
      </c>
    </row>
    <row r="16">
      <c r="A16" s="2" t="inlineStr">
        <is>
          <t>1円から9,999円のうち、この組みで出せる額の数（大きい金種から順に出す）</t>
        </is>
      </c>
      <c r="B16" s="22" t="n"/>
      <c r="C16" s="23" t="n"/>
      <c r="D16" s="24">
        <f>SUMPRODUCT((MOD(MOD(INT(ROW('_n'!$A$1:$A$9999)/1),10),5)&lt;=B13)*(INT(MOD(INT(ROW('_n'!$A$1:$A$9999)/1),10)/5)&lt;=B12)*(MOD(MOD(INT(ROW('_n'!$A$1:$A$9999)/10),10),5)&lt;=B11)*(INT(MOD(INT(ROW('_n'!$A$1:$A$9999)/10),10)/5)&lt;=B10)*(MOD(MOD(INT(ROW('_n'!$A$1:$A$9999)/100),10),5)&lt;=B9)*(INT(MOD(INT(ROW('_n'!$A$1:$A$9999)/100),10)/5)&lt;=B8)*(MOD(MOD(INT(ROW('_n'!$A$1:$A$9999)/1000),10),5)&lt;=B7)*(INT(MOD(INT(ROW('_n'!$A$1:$A$9999)/1000),10)/5)&lt;=B5))</f>
        <v/>
      </c>
      <c r="E16" s="24">
        <f>SUMPRODUCT((MOD(MOD(INT(ROW('_n'!$A$1:$A$9999)/1),10),5)&lt;=D13)*(INT(MOD(INT(ROW('_n'!$A$1:$A$9999)/1),10)/5)&lt;=D12)*(MOD(MOD(INT(ROW('_n'!$A$1:$A$9999)/10),10),5)&lt;=D11)*(INT(MOD(INT(ROW('_n'!$A$1:$A$9999)/10),10)/5)&lt;=D10)*(MOD(MOD(INT(ROW('_n'!$A$1:$A$9999)/100),10),5)&lt;=D9)*(INT(MOD(INT(ROW('_n'!$A$1:$A$9999)/100),10)/5)&lt;=D8)*(INT(MOD(INT(ROW('_n'!$A$1:$A$9999)/1000),10)/5)&lt;=D5)*((MOD(MOD(INT(ROW('_n'!$A$1:$A$9999)/1000),10),5)-2*((INT(MOD(MOD(INT(ROW('_n'!$A$1:$A$9999)/1000),10),5)/2)&lt;=D6)*INT(MOD(MOD(INT(ROW('_n'!$A$1:$A$9999)/1000),10),5)/2)+(INT(MOD(MOD(INT(ROW('_n'!$A$1:$A$9999)/1000),10),5)/2)&gt;D6)*D6))&lt;=D7))</f>
        <v/>
      </c>
    </row>
    <row r="17">
      <c r="A17" t="inlineStr">
        <is>
          <t>左がB列（2,000円札なし）、右がD列（2,000円札あり）の組み。9,999なら全部出せる</t>
        </is>
      </c>
    </row>
    <row r="19">
      <c r="A19" s="2" t="inlineStr">
        <is>
          <t>出すお釣り（円）</t>
        </is>
      </c>
      <c r="B19" s="8" t="n">
        <v>7386</v>
      </c>
    </row>
    <row r="20">
      <c r="A20" s="4" t="inlineStr">
        <is>
          <t>金種</t>
        </is>
      </c>
      <c r="B20" s="4" t="inlineStr">
        <is>
          <t>なしの組みから</t>
        </is>
      </c>
      <c r="C20" s="4" t="inlineStr">
        <is>
          <t>残り</t>
        </is>
      </c>
      <c r="D20" s="4" t="inlineStr">
        <is>
          <t>ありの組みから</t>
        </is>
      </c>
      <c r="E20" s="4" t="inlineStr">
        <is>
          <t>残り</t>
        </is>
      </c>
    </row>
    <row r="21">
      <c r="A21" s="19" t="n">
        <v>5000</v>
      </c>
      <c r="B21" s="9">
        <f>MIN(B5,INT($B$19/A21))</f>
        <v/>
      </c>
      <c r="C21" s="17">
        <f>$B$19-A21*B21</f>
        <v/>
      </c>
      <c r="D21" s="9">
        <f>MIN(D5,INT($B$19/A21))</f>
        <v/>
      </c>
      <c r="E21" s="17">
        <f>$B$19-A21*D21</f>
        <v/>
      </c>
    </row>
    <row r="22">
      <c r="A22" s="19" t="n">
        <v>2000</v>
      </c>
      <c r="B22" s="9">
        <f>MIN(B6,INT(C21/A22))</f>
        <v/>
      </c>
      <c r="C22" s="17">
        <f>C21-A22*B22</f>
        <v/>
      </c>
      <c r="D22" s="9">
        <f>MIN(D6,INT(E21/A22))</f>
        <v/>
      </c>
      <c r="E22" s="17">
        <f>E21-A22*D22</f>
        <v/>
      </c>
    </row>
    <row r="23">
      <c r="A23" s="19" t="n">
        <v>1000</v>
      </c>
      <c r="B23" s="9">
        <f>MIN(B7,INT(C22/A23))</f>
        <v/>
      </c>
      <c r="C23" s="17">
        <f>C22-A23*B23</f>
        <v/>
      </c>
      <c r="D23" s="9">
        <f>MIN(D7,INT(E22/A23))</f>
        <v/>
      </c>
      <c r="E23" s="17">
        <f>E22-A23*D23</f>
        <v/>
      </c>
    </row>
    <row r="24">
      <c r="A24" s="19" t="n">
        <v>500</v>
      </c>
      <c r="B24" s="9">
        <f>MIN(B8,INT(C23/A24))</f>
        <v/>
      </c>
      <c r="C24" s="17">
        <f>C23-A24*B24</f>
        <v/>
      </c>
      <c r="D24" s="9">
        <f>MIN(D8,INT(E23/A24))</f>
        <v/>
      </c>
      <c r="E24" s="17">
        <f>E23-A24*D24</f>
        <v/>
      </c>
    </row>
    <row r="25">
      <c r="A25" s="19" t="n">
        <v>100</v>
      </c>
      <c r="B25" s="9">
        <f>MIN(B9,INT(C24/A25))</f>
        <v/>
      </c>
      <c r="C25" s="17">
        <f>C24-A25*B25</f>
        <v/>
      </c>
      <c r="D25" s="9">
        <f>MIN(D9,INT(E24/A25))</f>
        <v/>
      </c>
      <c r="E25" s="17">
        <f>E24-A25*D25</f>
        <v/>
      </c>
    </row>
    <row r="26">
      <c r="A26" s="19" t="n">
        <v>50</v>
      </c>
      <c r="B26" s="9">
        <f>MIN(B10,INT(C25/A26))</f>
        <v/>
      </c>
      <c r="C26" s="17">
        <f>C25-A26*B26</f>
        <v/>
      </c>
      <c r="D26" s="9">
        <f>MIN(D10,INT(E25/A26))</f>
        <v/>
      </c>
      <c r="E26" s="17">
        <f>E25-A26*D26</f>
        <v/>
      </c>
    </row>
    <row r="27">
      <c r="A27" s="19" t="n">
        <v>10</v>
      </c>
      <c r="B27" s="9">
        <f>MIN(B11,INT(C26/A27))</f>
        <v/>
      </c>
      <c r="C27" s="17">
        <f>C26-A27*B27</f>
        <v/>
      </c>
      <c r="D27" s="9">
        <f>MIN(D11,INT(E26/A27))</f>
        <v/>
      </c>
      <c r="E27" s="17">
        <f>E26-A27*D27</f>
        <v/>
      </c>
    </row>
    <row r="28">
      <c r="A28" s="19" t="n">
        <v>5</v>
      </c>
      <c r="B28" s="9">
        <f>MIN(B12,INT(C27/A28))</f>
        <v/>
      </c>
      <c r="C28" s="17">
        <f>C27-A28*B28</f>
        <v/>
      </c>
      <c r="D28" s="9">
        <f>MIN(D12,INT(E27/A28))</f>
        <v/>
      </c>
      <c r="E28" s="17">
        <f>E27-A28*D28</f>
        <v/>
      </c>
    </row>
    <row r="29">
      <c r="A29" s="19" t="n">
        <v>1</v>
      </c>
      <c r="B29" s="9">
        <f>MIN(B13,INT(C28/A29))</f>
        <v/>
      </c>
      <c r="C29" s="17">
        <f>C28-A29*B29</f>
        <v/>
      </c>
      <c r="D29" s="9">
        <f>MIN(D13,INT(E28/A29))</f>
        <v/>
      </c>
      <c r="E29" s="17">
        <f>E28-A29*D29</f>
        <v/>
      </c>
    </row>
    <row r="30">
      <c r="A30" s="2" t="inlineStr">
        <is>
          <t>判定</t>
        </is>
      </c>
      <c r="B30" s="25">
        <f>IF(C29=0,"出せる","出せない")</f>
        <v/>
      </c>
      <c r="D30" s="25">
        <f>IF(E29=0,"出せる","出せない")</f>
        <v/>
      </c>
    </row>
    <row r="32">
      <c r="A32" t="inlineStr">
        <is>
          <t>B列とD列の枚数を変えて使ってよい。2,000円札を2枚以上入れた組みでは、大きい金種から順に出すと出せる額を「出せない」と出すことがある（6,000円を5,000円札1枚と2,000円札3枚から出すとき）。</t>
        </is>
      </c>
    </row>
  </sheetData>
  <mergeCells count="1">
    <mergeCell ref="A16:C16"/>
  </mergeCells>
  <conditionalFormatting sqref="D16:E16">
    <cfRule type="expression" priority="1" dxfId="0">
      <formula>D16&lt;9999</formula>
    </cfRule>
  </conditionalFormatting>
  <conditionalFormatting sqref="B30:D30">
    <cfRule type="expression" priority="2" dxfId="0">
      <formula>B30="出せない"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3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14" customWidth="1" min="12" max="12"/>
    <col width="12" customWidth="1" min="13" max="13"/>
  </cols>
  <sheetData>
    <row r="1">
      <c r="A1" s="1" t="inlineStr">
        <is>
          <t>「1つ上の金種で割った余り」の式に2,000円札の列を足すと、千円の位が5から9の額で合計がずれる</t>
        </is>
      </c>
    </row>
    <row r="2">
      <c r="A2" t="inlineStr">
        <is>
          <t>2,000円札の列は =INT(MOD(金額,5000)/2000)、千円札の列は =INT(MOD(金額,2000)/1000)。5,000は2,000で割り切れないので、ここで狂う</t>
        </is>
      </c>
    </row>
    <row r="4">
      <c r="A4" s="4" t="inlineStr">
        <is>
          <t>金額</t>
        </is>
      </c>
      <c r="B4" s="5" t="n">
        <v>10000</v>
      </c>
      <c r="C4" s="5" t="n">
        <v>5000</v>
      </c>
      <c r="D4" s="5" t="n">
        <v>2000</v>
      </c>
      <c r="E4" s="5" t="n">
        <v>1000</v>
      </c>
      <c r="F4" s="5" t="n">
        <v>500</v>
      </c>
      <c r="G4" s="5" t="n">
        <v>100</v>
      </c>
      <c r="H4" s="5" t="n">
        <v>50</v>
      </c>
      <c r="I4" s="5" t="n">
        <v>10</v>
      </c>
      <c r="J4" s="5" t="n">
        <v>5</v>
      </c>
      <c r="K4" s="5" t="n">
        <v>1</v>
      </c>
      <c r="L4" s="4" t="inlineStr">
        <is>
          <t>式で出した合計</t>
        </is>
      </c>
      <c r="M4" s="4" t="inlineStr">
        <is>
          <t>金額との差</t>
        </is>
      </c>
    </row>
    <row r="5">
      <c r="A5" s="8" t="n">
        <v>4000</v>
      </c>
      <c r="B5" s="9">
        <f>INT($A5/10000)</f>
        <v/>
      </c>
      <c r="C5" s="9">
        <f>INT(MOD($A5,10000)/5000)</f>
        <v/>
      </c>
      <c r="D5" s="9">
        <f>INT(MOD($A5,5000)/2000)</f>
        <v/>
      </c>
      <c r="E5" s="9">
        <f>INT(MOD($A5,2000)/1000)</f>
        <v/>
      </c>
      <c r="F5" s="9">
        <f>INT(MOD($A5,1000)/500)</f>
        <v/>
      </c>
      <c r="G5" s="9">
        <f>INT(MOD($A5,500)/100)</f>
        <v/>
      </c>
      <c r="H5" s="9">
        <f>INT(MOD($A5,100)/50)</f>
        <v/>
      </c>
      <c r="I5" s="9">
        <f>INT(MOD($A5,50)/10)</f>
        <v/>
      </c>
      <c r="J5" s="9">
        <f>INT(MOD($A5,10)/5)</f>
        <v/>
      </c>
      <c r="K5" s="9">
        <f>INT(MOD($A5,5)/1)</f>
        <v/>
      </c>
      <c r="L5" s="21">
        <f>SUMPRODUCT($B$4:$K$4,B5:K5)</f>
        <v/>
      </c>
      <c r="M5" s="26">
        <f>L5-A5</f>
        <v/>
      </c>
    </row>
    <row r="6">
      <c r="A6" s="8" t="n">
        <v>5000</v>
      </c>
      <c r="B6" s="9">
        <f>INT($A6/10000)</f>
        <v/>
      </c>
      <c r="C6" s="9">
        <f>INT(MOD($A6,10000)/5000)</f>
        <v/>
      </c>
      <c r="D6" s="9">
        <f>INT(MOD($A6,5000)/2000)</f>
        <v/>
      </c>
      <c r="E6" s="9">
        <f>INT(MOD($A6,2000)/1000)</f>
        <v/>
      </c>
      <c r="F6" s="9">
        <f>INT(MOD($A6,1000)/500)</f>
        <v/>
      </c>
      <c r="G6" s="9">
        <f>INT(MOD($A6,500)/100)</f>
        <v/>
      </c>
      <c r="H6" s="9">
        <f>INT(MOD($A6,100)/50)</f>
        <v/>
      </c>
      <c r="I6" s="9">
        <f>INT(MOD($A6,50)/10)</f>
        <v/>
      </c>
      <c r="J6" s="9">
        <f>INT(MOD($A6,10)/5)</f>
        <v/>
      </c>
      <c r="K6" s="9">
        <f>INT(MOD($A6,5)/1)</f>
        <v/>
      </c>
      <c r="L6" s="21">
        <f>SUMPRODUCT($B$4:$K$4,B6:K6)</f>
        <v/>
      </c>
      <c r="M6" s="26">
        <f>L6-A6</f>
        <v/>
      </c>
    </row>
    <row r="7">
      <c r="A7" s="8" t="n">
        <v>6000</v>
      </c>
      <c r="B7" s="9">
        <f>INT($A7/10000)</f>
        <v/>
      </c>
      <c r="C7" s="9">
        <f>INT(MOD($A7,10000)/5000)</f>
        <v/>
      </c>
      <c r="D7" s="9">
        <f>INT(MOD($A7,5000)/2000)</f>
        <v/>
      </c>
      <c r="E7" s="9">
        <f>INT(MOD($A7,2000)/1000)</f>
        <v/>
      </c>
      <c r="F7" s="9">
        <f>INT(MOD($A7,1000)/500)</f>
        <v/>
      </c>
      <c r="G7" s="9">
        <f>INT(MOD($A7,500)/100)</f>
        <v/>
      </c>
      <c r="H7" s="9">
        <f>INT(MOD($A7,100)/50)</f>
        <v/>
      </c>
      <c r="I7" s="9">
        <f>INT(MOD($A7,50)/10)</f>
        <v/>
      </c>
      <c r="J7" s="9">
        <f>INT(MOD($A7,10)/5)</f>
        <v/>
      </c>
      <c r="K7" s="9">
        <f>INT(MOD($A7,5)/1)</f>
        <v/>
      </c>
      <c r="L7" s="21">
        <f>SUMPRODUCT($B$4:$K$4,B7:K7)</f>
        <v/>
      </c>
      <c r="M7" s="26">
        <f>L7-A7</f>
        <v/>
      </c>
    </row>
    <row r="8">
      <c r="A8" s="8" t="n">
        <v>7000</v>
      </c>
      <c r="B8" s="9">
        <f>INT($A8/10000)</f>
        <v/>
      </c>
      <c r="C8" s="9">
        <f>INT(MOD($A8,10000)/5000)</f>
        <v/>
      </c>
      <c r="D8" s="9">
        <f>INT(MOD($A8,5000)/2000)</f>
        <v/>
      </c>
      <c r="E8" s="9">
        <f>INT(MOD($A8,2000)/1000)</f>
        <v/>
      </c>
      <c r="F8" s="9">
        <f>INT(MOD($A8,1000)/500)</f>
        <v/>
      </c>
      <c r="G8" s="9">
        <f>INT(MOD($A8,500)/100)</f>
        <v/>
      </c>
      <c r="H8" s="9">
        <f>INT(MOD($A8,100)/50)</f>
        <v/>
      </c>
      <c r="I8" s="9">
        <f>INT(MOD($A8,50)/10)</f>
        <v/>
      </c>
      <c r="J8" s="9">
        <f>INT(MOD($A8,10)/5)</f>
        <v/>
      </c>
      <c r="K8" s="9">
        <f>INT(MOD($A8,5)/1)</f>
        <v/>
      </c>
      <c r="L8" s="21">
        <f>SUMPRODUCT($B$4:$K$4,B8:K8)</f>
        <v/>
      </c>
      <c r="M8" s="26">
        <f>L8-A8</f>
        <v/>
      </c>
    </row>
    <row r="9">
      <c r="A9" s="8" t="n">
        <v>8000</v>
      </c>
      <c r="B9" s="9">
        <f>INT($A9/10000)</f>
        <v/>
      </c>
      <c r="C9" s="9">
        <f>INT(MOD($A9,10000)/5000)</f>
        <v/>
      </c>
      <c r="D9" s="9">
        <f>INT(MOD($A9,5000)/2000)</f>
        <v/>
      </c>
      <c r="E9" s="9">
        <f>INT(MOD($A9,2000)/1000)</f>
        <v/>
      </c>
      <c r="F9" s="9">
        <f>INT(MOD($A9,1000)/500)</f>
        <v/>
      </c>
      <c r="G9" s="9">
        <f>INT(MOD($A9,500)/100)</f>
        <v/>
      </c>
      <c r="H9" s="9">
        <f>INT(MOD($A9,100)/50)</f>
        <v/>
      </c>
      <c r="I9" s="9">
        <f>INT(MOD($A9,50)/10)</f>
        <v/>
      </c>
      <c r="J9" s="9">
        <f>INT(MOD($A9,10)/5)</f>
        <v/>
      </c>
      <c r="K9" s="9">
        <f>INT(MOD($A9,5)/1)</f>
        <v/>
      </c>
      <c r="L9" s="21">
        <f>SUMPRODUCT($B$4:$K$4,B9:K9)</f>
        <v/>
      </c>
      <c r="M9" s="26">
        <f>L9-A9</f>
        <v/>
      </c>
    </row>
    <row r="10">
      <c r="A10" s="8" t="n">
        <v>9000</v>
      </c>
      <c r="B10" s="9">
        <f>INT($A10/10000)</f>
        <v/>
      </c>
      <c r="C10" s="9">
        <f>INT(MOD($A10,10000)/5000)</f>
        <v/>
      </c>
      <c r="D10" s="9">
        <f>INT(MOD($A10,5000)/2000)</f>
        <v/>
      </c>
      <c r="E10" s="9">
        <f>INT(MOD($A10,2000)/1000)</f>
        <v/>
      </c>
      <c r="F10" s="9">
        <f>INT(MOD($A10,1000)/500)</f>
        <v/>
      </c>
      <c r="G10" s="9">
        <f>INT(MOD($A10,500)/100)</f>
        <v/>
      </c>
      <c r="H10" s="9">
        <f>INT(MOD($A10,100)/50)</f>
        <v/>
      </c>
      <c r="I10" s="9">
        <f>INT(MOD($A10,50)/10)</f>
        <v/>
      </c>
      <c r="J10" s="9">
        <f>INT(MOD($A10,10)/5)</f>
        <v/>
      </c>
      <c r="K10" s="9">
        <f>INT(MOD($A10,5)/1)</f>
        <v/>
      </c>
      <c r="L10" s="21">
        <f>SUMPRODUCT($B$4:$K$4,B10:K10)</f>
        <v/>
      </c>
      <c r="M10" s="26">
        <f>L10-A10</f>
        <v/>
      </c>
    </row>
    <row r="11">
      <c r="A11" s="8" t="n">
        <v>9999</v>
      </c>
      <c r="B11" s="9">
        <f>INT($A11/10000)</f>
        <v/>
      </c>
      <c r="C11" s="9">
        <f>INT(MOD($A11,10000)/5000)</f>
        <v/>
      </c>
      <c r="D11" s="9">
        <f>INT(MOD($A11,5000)/2000)</f>
        <v/>
      </c>
      <c r="E11" s="9">
        <f>INT(MOD($A11,2000)/1000)</f>
        <v/>
      </c>
      <c r="F11" s="9">
        <f>INT(MOD($A11,1000)/500)</f>
        <v/>
      </c>
      <c r="G11" s="9">
        <f>INT(MOD($A11,500)/100)</f>
        <v/>
      </c>
      <c r="H11" s="9">
        <f>INT(MOD($A11,100)/50)</f>
        <v/>
      </c>
      <c r="I11" s="9">
        <f>INT(MOD($A11,50)/10)</f>
        <v/>
      </c>
      <c r="J11" s="9">
        <f>INT(MOD($A11,10)/5)</f>
        <v/>
      </c>
      <c r="K11" s="9">
        <f>INT(MOD($A11,5)/1)</f>
        <v/>
      </c>
      <c r="L11" s="21">
        <f>SUMPRODUCT($B$4:$K$4,B11:K11)</f>
        <v/>
      </c>
      <c r="M11" s="26">
        <f>L11-A11</f>
        <v/>
      </c>
    </row>
    <row r="12">
      <c r="A12" s="8" t="n">
        <v>12345</v>
      </c>
      <c r="B12" s="9">
        <f>INT($A12/10000)</f>
        <v/>
      </c>
      <c r="C12" s="9">
        <f>INT(MOD($A12,10000)/5000)</f>
        <v/>
      </c>
      <c r="D12" s="9">
        <f>INT(MOD($A12,5000)/2000)</f>
        <v/>
      </c>
      <c r="E12" s="9">
        <f>INT(MOD($A12,2000)/1000)</f>
        <v/>
      </c>
      <c r="F12" s="9">
        <f>INT(MOD($A12,1000)/500)</f>
        <v/>
      </c>
      <c r="G12" s="9">
        <f>INT(MOD($A12,500)/100)</f>
        <v/>
      </c>
      <c r="H12" s="9">
        <f>INT(MOD($A12,100)/50)</f>
        <v/>
      </c>
      <c r="I12" s="9">
        <f>INT(MOD($A12,50)/10)</f>
        <v/>
      </c>
      <c r="J12" s="9">
        <f>INT(MOD($A12,10)/5)</f>
        <v/>
      </c>
      <c r="K12" s="9">
        <f>INT(MOD($A12,5)/1)</f>
        <v/>
      </c>
      <c r="L12" s="21">
        <f>SUMPRODUCT($B$4:$K$4,B12:K12)</f>
        <v/>
      </c>
      <c r="M12" s="26">
        <f>L12-A12</f>
        <v/>
      </c>
    </row>
    <row r="13">
      <c r="A13" s="8" t="n">
        <v>56789</v>
      </c>
      <c r="B13" s="9">
        <f>INT($A13/10000)</f>
        <v/>
      </c>
      <c r="C13" s="9">
        <f>INT(MOD($A13,10000)/5000)</f>
        <v/>
      </c>
      <c r="D13" s="9">
        <f>INT(MOD($A13,5000)/2000)</f>
        <v/>
      </c>
      <c r="E13" s="9">
        <f>INT(MOD($A13,2000)/1000)</f>
        <v/>
      </c>
      <c r="F13" s="9">
        <f>INT(MOD($A13,1000)/500)</f>
        <v/>
      </c>
      <c r="G13" s="9">
        <f>INT(MOD($A13,500)/100)</f>
        <v/>
      </c>
      <c r="H13" s="9">
        <f>INT(MOD($A13,100)/50)</f>
        <v/>
      </c>
      <c r="I13" s="9">
        <f>INT(MOD($A13,50)/10)</f>
        <v/>
      </c>
      <c r="J13" s="9">
        <f>INT(MOD($A13,10)/5)</f>
        <v/>
      </c>
      <c r="K13" s="9">
        <f>INT(MOD($A13,5)/1)</f>
        <v/>
      </c>
      <c r="L13" s="21">
        <f>SUMPRODUCT($B$4:$K$4,B13:K13)</f>
        <v/>
      </c>
      <c r="M13" s="26">
        <f>L13-A13</f>
        <v/>
      </c>
    </row>
    <row r="15">
      <c r="A15" s="4" t="inlineStr">
        <is>
          <t>数えたこと</t>
        </is>
      </c>
      <c r="B15" s="22" t="n"/>
      <c r="C15" s="22" t="n"/>
      <c r="D15" s="22" t="n"/>
      <c r="E15" s="22" t="n"/>
      <c r="F15" s="23" t="n"/>
      <c r="G15" s="4" t="inlineStr">
        <is>
          <t>2,000円札なし</t>
        </is>
      </c>
      <c r="H15" s="4" t="inlineStr"/>
      <c r="I15" s="4" t="inlineStr">
        <is>
          <t>2,000円札あり</t>
        </is>
      </c>
      <c r="J15" s="4" t="inlineStr"/>
    </row>
    <row r="16">
      <c r="A16" s="2" t="inlineStr">
        <is>
          <t>1円から9,999円のうち、MODの式で合計がずれる額の数</t>
        </is>
      </c>
      <c r="B16" s="22" t="n"/>
      <c r="C16" s="22" t="n"/>
      <c r="D16" s="22" t="n"/>
      <c r="E16" s="22" t="n"/>
      <c r="F16" s="23" t="n"/>
      <c r="G16" s="24">
        <f>SUMPRODUCT(--((INT(ROW('_n'!$A$1:$A$9999)/10000)*10000+INT(MOD(ROW('_n'!$A$1:$A$9999),10000)/5000)*5000+INT(MOD(ROW('_n'!$A$1:$A$9999),5000)/1000)*1000+INT(MOD(ROW('_n'!$A$1:$A$9999),1000)/500)*500+INT(MOD(ROW('_n'!$A$1:$A$9999),500)/100)*100+INT(MOD(ROW('_n'!$A$1:$A$9999),100)/50)*50+INT(MOD(ROW('_n'!$A$1:$A$9999),50)/10)*10+INT(MOD(ROW('_n'!$A$1:$A$9999),10)/5)*5+MOD(ROW('_n'!$A$1:$A$9999),5))&lt;&gt;ROW('_n'!$A$1:$A$9999)))</f>
        <v/>
      </c>
      <c r="H16" s="23" t="n"/>
      <c r="I16" s="24">
        <f>SUMPRODUCT(--((INT(ROW('_n'!$A$1:$A$9999)/10000)*10000+INT(MOD(ROW('_n'!$A$1:$A$9999),10000)/5000)*5000+INT(MOD(ROW('_n'!$A$1:$A$9999),5000)/2000)*2000+INT(MOD(ROW('_n'!$A$1:$A$9999),2000)/1000)*1000+INT(MOD(ROW('_n'!$A$1:$A$9999),1000)/500)*500+INT(MOD(ROW('_n'!$A$1:$A$9999),500)/100)*100+INT(MOD(ROW('_n'!$A$1:$A$9999),100)/50)*50+INT(MOD(ROW('_n'!$A$1:$A$9999),50)/10)*10+INT(MOD(ROW('_n'!$A$1:$A$9999),10)/5)*5+MOD(ROW('_n'!$A$1:$A$9999),5))&lt;&gt;ROW('_n'!$A$1:$A$9999)))</f>
        <v/>
      </c>
      <c r="J16" s="23" t="n"/>
    </row>
    <row r="17">
      <c r="A17" s="2" t="inlineStr">
        <is>
          <t>1円から99,999円のうち、MODの式で合計がずれる額の数</t>
        </is>
      </c>
      <c r="B17" s="22" t="n"/>
      <c r="C17" s="22" t="n"/>
      <c r="D17" s="22" t="n"/>
      <c r="E17" s="22" t="n"/>
      <c r="F17" s="23" t="n"/>
      <c r="G17" s="24">
        <f>SUMPRODUCT(--((INT(ROW('_n'!$A$1:$A$99999)/10000)*10000+INT(MOD(ROW('_n'!$A$1:$A$99999),10000)/5000)*5000+INT(MOD(ROW('_n'!$A$1:$A$99999),5000)/1000)*1000+INT(MOD(ROW('_n'!$A$1:$A$99999),1000)/500)*500+INT(MOD(ROW('_n'!$A$1:$A$99999),500)/100)*100+INT(MOD(ROW('_n'!$A$1:$A$99999),100)/50)*50+INT(MOD(ROW('_n'!$A$1:$A$99999),50)/10)*10+INT(MOD(ROW('_n'!$A$1:$A$99999),10)/5)*5+MOD(ROW('_n'!$A$1:$A$99999),5))&lt;&gt;ROW('_n'!$A$1:$A$99999)))</f>
        <v/>
      </c>
      <c r="H17" s="23" t="n"/>
      <c r="I17" s="24">
        <f>SUMPRODUCT(--((INT(ROW('_n'!$A$1:$A$99999)/10000)*10000+INT(MOD(ROW('_n'!$A$1:$A$99999),10000)/5000)*5000+INT(MOD(ROW('_n'!$A$1:$A$99999),5000)/2000)*2000+INT(MOD(ROW('_n'!$A$1:$A$99999),2000)/1000)*1000+INT(MOD(ROW('_n'!$A$1:$A$99999),1000)/500)*500+INT(MOD(ROW('_n'!$A$1:$A$99999),500)/100)*100+INT(MOD(ROW('_n'!$A$1:$A$99999),100)/50)*50+INT(MOD(ROW('_n'!$A$1:$A$99999),50)/10)*10+INT(MOD(ROW('_n'!$A$1:$A$99999),10)/5)*5+MOD(ROW('_n'!$A$1:$A$99999),5))&lt;&gt;ROW('_n'!$A$1:$A$99999)))</f>
        <v/>
      </c>
      <c r="J17" s="23" t="n"/>
    </row>
    <row r="18">
      <c r="A18" s="2" t="inlineStr">
        <is>
          <t>1円から9,999円を1つの額として出すときの、いちばん多い枚数</t>
        </is>
      </c>
      <c r="B18" s="22" t="n"/>
      <c r="C18" s="22" t="n"/>
      <c r="D18" s="22" t="n"/>
      <c r="E18" s="22" t="n"/>
      <c r="F18" s="23" t="n"/>
      <c r="G18" s="7">
        <f>_xlfn.AGGREGATE(14,6,(INT(ROW('_n'!$A$1:$A$9999)/10000)+INT(MOD(INT(ROW('_n'!$A$1:$A$9999)/1),10)/5)+MOD(MOD(INT(ROW('_n'!$A$1:$A$9999)/1),10),5)+INT(MOD(INT(ROW('_n'!$A$1:$A$9999)/10),10)/5)+MOD(MOD(INT(ROW('_n'!$A$1:$A$9999)/10),10),5)+INT(MOD(INT(ROW('_n'!$A$1:$A$9999)/100),10)/5)+MOD(MOD(INT(ROW('_n'!$A$1:$A$9999)/100),10),5)+INT(MOD(INT(ROW('_n'!$A$1:$A$9999)/1000),10)/5)+MOD(MOD(INT(ROW('_n'!$A$1:$A$9999)/1000),10),5)),1)</f>
        <v/>
      </c>
      <c r="H18" s="23" t="n"/>
      <c r="I18" s="7">
        <f>_xlfn.AGGREGATE(14,6,(INT(ROW('_n'!$A$1:$A$9999)/10000)+INT(MOD(INT(ROW('_n'!$A$1:$A$9999)/1),10)/5)+MOD(MOD(INT(ROW('_n'!$A$1:$A$9999)/1),10),5)+INT(MOD(INT(ROW('_n'!$A$1:$A$9999)/10),10)/5)+MOD(MOD(INT(ROW('_n'!$A$1:$A$9999)/10),10),5)+INT(MOD(INT(ROW('_n'!$A$1:$A$9999)/100),10)/5)+MOD(MOD(INT(ROW('_n'!$A$1:$A$9999)/100),10),5)+INT(MOD(INT(ROW('_n'!$A$1:$A$9999)/1000),10)/5)+INT(MOD(MOD(INT(ROW('_n'!$A$1:$A$9999)/1000),10),5)/2)+MOD(MOD(MOD(INT(ROW('_n'!$A$1:$A$9999)/1000),10),5),2)),1)</f>
        <v/>
      </c>
      <c r="J18" s="23" t="n"/>
    </row>
    <row r="19">
      <c r="A19" s="2" t="inlineStr">
        <is>
          <t>その枚数になる額の数</t>
        </is>
      </c>
      <c r="B19" s="22" t="n"/>
      <c r="C19" s="22" t="n"/>
      <c r="D19" s="22" t="n"/>
      <c r="E19" s="22" t="n"/>
      <c r="F19" s="23" t="n"/>
      <c r="G19" s="7">
        <f>SUMPRODUCT(--((INT(ROW('_n'!$A$1:$A$9999)/10000)+INT(MOD(INT(ROW('_n'!$A$1:$A$9999)/1),10)/5)+MOD(MOD(INT(ROW('_n'!$A$1:$A$9999)/1),10),5)+INT(MOD(INT(ROW('_n'!$A$1:$A$9999)/10),10)/5)+MOD(MOD(INT(ROW('_n'!$A$1:$A$9999)/10),10),5)+INT(MOD(INT(ROW('_n'!$A$1:$A$9999)/100),10)/5)+MOD(MOD(INT(ROW('_n'!$A$1:$A$9999)/100),10),5)+INT(MOD(INT(ROW('_n'!$A$1:$A$9999)/1000),10)/5)+MOD(MOD(INT(ROW('_n'!$A$1:$A$9999)/1000),10),5))=G18))</f>
        <v/>
      </c>
      <c r="H19" s="23" t="n"/>
      <c r="I19" s="7">
        <f>SUMPRODUCT(--((INT(ROW('_n'!$A$1:$A$9999)/10000)+INT(MOD(INT(ROW('_n'!$A$1:$A$9999)/1),10)/5)+MOD(MOD(INT(ROW('_n'!$A$1:$A$9999)/1),10),5)+INT(MOD(INT(ROW('_n'!$A$1:$A$9999)/10),10)/5)+MOD(MOD(INT(ROW('_n'!$A$1:$A$9999)/10),10),5)+INT(MOD(INT(ROW('_n'!$A$1:$A$9999)/100),10)/5)+MOD(MOD(INT(ROW('_n'!$A$1:$A$9999)/100),10),5)+INT(MOD(INT(ROW('_n'!$A$1:$A$9999)/1000),10)/5)+INT(MOD(MOD(INT(ROW('_n'!$A$1:$A$9999)/1000),10),5)/2)+MOD(MOD(MOD(INT(ROW('_n'!$A$1:$A$9999)/1000),10),5),2))=I18))</f>
        <v/>
      </c>
      <c r="J19" s="23" t="n"/>
    </row>
    <row r="20">
      <c r="A20" s="2" t="inlineStr">
        <is>
          <t>1円から9,999円の平均の枚数</t>
        </is>
      </c>
      <c r="B20" s="22" t="n"/>
      <c r="C20" s="22" t="n"/>
      <c r="D20" s="22" t="n"/>
      <c r="E20" s="22" t="n"/>
      <c r="F20" s="23" t="n"/>
      <c r="G20" s="27">
        <f>SUMPRODUCT((INT(ROW('_n'!$A$1:$A$9999)/10000)+INT(MOD(INT(ROW('_n'!$A$1:$A$9999)/1),10)/5)+MOD(MOD(INT(ROW('_n'!$A$1:$A$9999)/1),10),5)+INT(MOD(INT(ROW('_n'!$A$1:$A$9999)/10),10)/5)+MOD(MOD(INT(ROW('_n'!$A$1:$A$9999)/10),10),5)+INT(MOD(INT(ROW('_n'!$A$1:$A$9999)/100),10)/5)+MOD(MOD(INT(ROW('_n'!$A$1:$A$9999)/100),10),5)+INT(MOD(INT(ROW('_n'!$A$1:$A$9999)/1000),10)/5)+MOD(MOD(INT(ROW('_n'!$A$1:$A$9999)/1000),10),5)))/9999</f>
        <v/>
      </c>
      <c r="H20" s="23" t="n"/>
      <c r="I20" s="27">
        <f>SUMPRODUCT((INT(ROW('_n'!$A$1:$A$9999)/10000)+INT(MOD(INT(ROW('_n'!$A$1:$A$9999)/1),10)/5)+MOD(MOD(INT(ROW('_n'!$A$1:$A$9999)/1),10),5)+INT(MOD(INT(ROW('_n'!$A$1:$A$9999)/10),10)/5)+MOD(MOD(INT(ROW('_n'!$A$1:$A$9999)/10),10),5)+INT(MOD(INT(ROW('_n'!$A$1:$A$9999)/100),10)/5)+MOD(MOD(INT(ROW('_n'!$A$1:$A$9999)/100),10),5)+INT(MOD(INT(ROW('_n'!$A$1:$A$9999)/1000),10)/5)+INT(MOD(MOD(INT(ROW('_n'!$A$1:$A$9999)/1000),10),5)/2)+MOD(MOD(MOD(INT(ROW('_n'!$A$1:$A$9999)/1000),10),5),2)))/9999</f>
        <v/>
      </c>
      <c r="J20" s="23" t="n"/>
    </row>
    <row r="22">
      <c r="A22" t="inlineStr">
        <is>
          <t>正しい式は1_金種表の形。残りの額 = 金額 - SUMPRODUCT(ここまでの金種, ここまでの枚数) を金種で割る</t>
        </is>
      </c>
    </row>
    <row r="23">
      <c r="A23" t="inlineStr">
        <is>
          <t>2,000円札がないときは、1つ上の金種がいつも今の金種で割り切れるので、MODの式でもずれない</t>
        </is>
      </c>
    </row>
  </sheetData>
  <mergeCells count="16">
    <mergeCell ref="A16:F16"/>
    <mergeCell ref="G20:H20"/>
    <mergeCell ref="I20:J20"/>
    <mergeCell ref="I16:J16"/>
    <mergeCell ref="G16:H16"/>
    <mergeCell ref="A19:F19"/>
    <mergeCell ref="G18:H18"/>
    <mergeCell ref="G19:H19"/>
    <mergeCell ref="I19:J19"/>
    <mergeCell ref="A17:F17"/>
    <mergeCell ref="A18:F18"/>
    <mergeCell ref="A20:F20"/>
    <mergeCell ref="G17:H17"/>
    <mergeCell ref="I17:J17"/>
    <mergeCell ref="A15:F15"/>
    <mergeCell ref="I18:J18"/>
  </mergeCells>
  <conditionalFormatting sqref="M5:M13">
    <cfRule type="expression" priority="1" dxfId="0">
      <formula>M5&lt;&gt;0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使い方</t>
        </is>
      </c>
    </row>
    <row r="3">
      <c r="A3" t="inlineStr">
        <is>
          <t>1 1_金種表のA列に名前、B列に払う額を入れる。30人まで。B4で2,000円札を使うかを選ぶ。</t>
        </is>
      </c>
    </row>
    <row r="4">
      <c r="A4" t="inlineStr">
        <is>
          <t>2 C列からL列に、1人ずつの札と硬貨の枚数が出る。38行目が金種ごとの合計で、銀行で用意する枚数になる。</t>
        </is>
      </c>
    </row>
    <row r="5">
      <c r="A5" t="inlineStr">
        <is>
          <t>3 39行目は合計額を一度に崩した枚数、40行目はそれで用意すると足りなくなる枚数。</t>
        </is>
      </c>
    </row>
    <row r="6">
      <c r="A6" t="inlineStr">
        <is>
          <t>4 N列は検算。枚数×金種を足して金額を引いた差で、0でなければ赤くなる。円未満の端数があると0にならない。</t>
        </is>
      </c>
    </row>
    <row r="7">
      <c r="A7" t="inlineStr"/>
    </row>
    <row r="8">
      <c r="A8" t="inlineStr">
        <is>
          <t>2_お釣りの備え は、レジや会費の箱に最初に入れておく釣り銭の、いちばん少ない組み。B19に出したいお釣りを入れると、どの札と硬貨を出すかが分かる。</t>
        </is>
      </c>
    </row>
    <row r="9">
      <c r="A9" t="inlineStr">
        <is>
          <t>3_MODの式 は、よく見かける式に2,000円札の列を足したときにずれる額を数える。入力は要らない。</t>
        </is>
      </c>
    </row>
    <row r="10">
      <c r="A10" t="inlineStr"/>
    </row>
    <row r="11">
      <c r="A11" t="inlineStr">
        <is>
          <t>手数料は三菱UFJ銀行の窓口の円貨両替・金種指定の現金払い戻し（消費税込、口座ありで1〜10枚無料、11〜500枚770円、以降500枚ごとに770円）。</t>
        </is>
      </c>
    </row>
    <row r="12">
      <c r="A12" t="inlineStr">
        <is>
          <t>枚数は持ち帰る枚数で数えている。ほかの銀行の手数料は入れていない。</t>
        </is>
      </c>
    </row>
    <row r="13">
      <c r="A13" t="inlineStr"/>
    </row>
    <row r="14">
      <c r="A14" t="inlineStr">
        <is>
          <t>出典</t>
        </is>
      </c>
    </row>
    <row r="15">
      <c r="A15" t="inlineStr">
        <is>
          <t>日本銀行 現在発行されている銀行券・貨幣 https://www.boj.or.jp/note_tfjgs/note/valid/issue.htm （2026年10月6日確認）</t>
        </is>
      </c>
    </row>
    <row r="16">
      <c r="A16" t="inlineStr">
        <is>
          <t>日本銀行 銀行券発注高（令和8年度） https://www.boj.or.jp/note_tfjgs/note/order/index.htm （2026年10月6日確認）</t>
        </is>
      </c>
    </row>
    <row r="17">
      <c r="A17" t="inlineStr">
        <is>
          <t>三菱UFJ銀行 その他手数料 https://www.bk.mufg.jp/tesuuryou/sonota.html （2026年10月6日確認）</t>
        </is>
      </c>
    </row>
    <row r="18">
      <c r="A18" t="inlineStr">
        <is>
          <t>労働基準法 第24条 https://laws.e-gov.go.jp/law/322AC0000000049 （2026年10月6日確認）</t>
        </is>
      </c>
    </row>
    <row r="19">
      <c r="A19" t="inlineStr"/>
    </row>
    <row r="20">
      <c r="A20" t="inlineStr">
        <is>
          <t>Microsoft 365のExcel（バージョン16）で確認、2026年10月6日。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ROWで1から99,999の連番を作るための空のシート。行を足したり消したりしない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2026-10-06T08:19:56Z</dcterms:created>
  <dcterms:modified xmlns:dcterms="http://purl.org/dc/terms/" xmlns:xsi="http://www.w3.org/2001/XMLSchema-instance" xsi:type="dcterms:W3CDTF">2026-10-06T08:19:56Z</dcterms:modified>
</cp:coreProperties>
</file>