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1_休日" sheetId="1" state="visible" r:id="rId1"/>
    <sheet xmlns:r="http://schemas.openxmlformats.org/officeDocument/2006/relationships" name="2_給料日" sheetId="2" state="visible" r:id="rId2"/>
    <sheet xmlns:r="http://schemas.openxmlformats.org/officeDocument/2006/relationships" name="3_年ごと" sheetId="3" state="visible" r:id="rId3"/>
    <sheet xmlns:r="http://schemas.openxmlformats.org/officeDocument/2006/relationships" name="4_日ごと" sheetId="4" state="visible" r:id="rId4"/>
    <sheet xmlns:r="http://schemas.openxmlformats.org/officeDocument/2006/relationships" name="5_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/d"/>
    <numFmt numFmtId="166" formatCode="yyyy年m月"/>
    <numFmt numFmtId="167" formatCode="m/d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888888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5" fontId="0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165" fontId="0" fillId="3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167" fontId="0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CE4D6"/>
          <bgColor rgb="00FCE4D6"/>
        </patternFill>
      </fill>
    </dxf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8F7"/>
          <bgColor rgb="00DCE8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6" customWidth="1" min="3" max="3"/>
    <col width="8" customWidth="1" min="4" max="4"/>
  </cols>
  <sheetData>
    <row r="1">
      <c r="A1" s="1" t="inlineStr">
        <is>
          <t>支払日をずらす休日の一覧。祝日（内閣府CSV、2016〜2027年）と銀行の休む12/31〜1/3。土日は式が自分で見る</t>
        </is>
      </c>
    </row>
    <row r="2">
      <c r="A2" t="inlineStr">
        <is>
          <t>会社の休み（夏季休業など）で支払日もずらすなら、下の黄色の行に日付を足す</t>
        </is>
      </c>
    </row>
    <row r="3">
      <c r="A3" s="2" t="inlineStr">
        <is>
          <t>日付</t>
        </is>
      </c>
      <c r="B3" s="2" t="inlineStr">
        <is>
          <t>名前</t>
        </is>
      </c>
      <c r="C3" s="2" t="inlineStr">
        <is>
          <t>曜日</t>
        </is>
      </c>
      <c r="D3" s="2" t="inlineStr">
        <is>
          <t>区分</t>
        </is>
      </c>
    </row>
    <row r="4">
      <c r="A4" s="3" t="n">
        <v>42369</v>
      </c>
      <c r="B4" s="4" t="inlineStr">
        <is>
          <t>銀行の休日（年末年始）</t>
        </is>
      </c>
      <c r="C4" s="5">
        <f>IF(A4="","",TEXT(A4,"aaa"))</f>
        <v/>
      </c>
      <c r="D4" s="5" t="inlineStr">
        <is>
          <t>銀行</t>
        </is>
      </c>
    </row>
    <row r="5">
      <c r="A5" s="3" t="n">
        <v>42370</v>
      </c>
      <c r="B5" s="4" t="inlineStr">
        <is>
          <t>元日</t>
        </is>
      </c>
      <c r="C5" s="5">
        <f>IF(A5="","",TEXT(A5,"aaa"))</f>
        <v/>
      </c>
      <c r="D5" s="5" t="inlineStr">
        <is>
          <t>祝日</t>
        </is>
      </c>
    </row>
    <row r="6">
      <c r="A6" s="3" t="n">
        <v>42371</v>
      </c>
      <c r="B6" s="4" t="inlineStr">
        <is>
          <t>銀行の休日（年末年始）</t>
        </is>
      </c>
      <c r="C6" s="5">
        <f>IF(A6="","",TEXT(A6,"aaa"))</f>
        <v/>
      </c>
      <c r="D6" s="5" t="inlineStr">
        <is>
          <t>銀行</t>
        </is>
      </c>
    </row>
    <row r="7">
      <c r="A7" s="3" t="n">
        <v>42372</v>
      </c>
      <c r="B7" s="4" t="inlineStr">
        <is>
          <t>銀行の休日（年末年始）</t>
        </is>
      </c>
      <c r="C7" s="5">
        <f>IF(A7="","",TEXT(A7,"aaa"))</f>
        <v/>
      </c>
      <c r="D7" s="5" t="inlineStr">
        <is>
          <t>銀行</t>
        </is>
      </c>
    </row>
    <row r="8">
      <c r="A8" s="3" t="n">
        <v>42380</v>
      </c>
      <c r="B8" s="4" t="inlineStr">
        <is>
          <t>成人の日</t>
        </is>
      </c>
      <c r="C8" s="5">
        <f>IF(A8="","",TEXT(A8,"aaa"))</f>
        <v/>
      </c>
      <c r="D8" s="5" t="inlineStr">
        <is>
          <t>祝日</t>
        </is>
      </c>
    </row>
    <row r="9">
      <c r="A9" s="3" t="n">
        <v>42411</v>
      </c>
      <c r="B9" s="4" t="inlineStr">
        <is>
          <t>建国記念の日</t>
        </is>
      </c>
      <c r="C9" s="5">
        <f>IF(A9="","",TEXT(A9,"aaa"))</f>
        <v/>
      </c>
      <c r="D9" s="5" t="inlineStr">
        <is>
          <t>祝日</t>
        </is>
      </c>
    </row>
    <row r="10">
      <c r="A10" s="3" t="n">
        <v>42449</v>
      </c>
      <c r="B10" s="4" t="inlineStr">
        <is>
          <t>春分の日</t>
        </is>
      </c>
      <c r="C10" s="5">
        <f>IF(A10="","",TEXT(A10,"aaa"))</f>
        <v/>
      </c>
      <c r="D10" s="5" t="inlineStr">
        <is>
          <t>祝日</t>
        </is>
      </c>
    </row>
    <row r="11">
      <c r="A11" s="3" t="n">
        <v>42450</v>
      </c>
      <c r="B11" s="4" t="inlineStr">
        <is>
          <t>休日</t>
        </is>
      </c>
      <c r="C11" s="5">
        <f>IF(A11="","",TEXT(A11,"aaa"))</f>
        <v/>
      </c>
      <c r="D11" s="5" t="inlineStr">
        <is>
          <t>休日</t>
        </is>
      </c>
    </row>
    <row r="12">
      <c r="A12" s="3" t="n">
        <v>42489</v>
      </c>
      <c r="B12" s="4" t="inlineStr">
        <is>
          <t>昭和の日</t>
        </is>
      </c>
      <c r="C12" s="5">
        <f>IF(A12="","",TEXT(A12,"aaa"))</f>
        <v/>
      </c>
      <c r="D12" s="5" t="inlineStr">
        <is>
          <t>祝日</t>
        </is>
      </c>
    </row>
    <row r="13">
      <c r="A13" s="3" t="n">
        <v>42493</v>
      </c>
      <c r="B13" s="4" t="inlineStr">
        <is>
          <t>憲法記念日</t>
        </is>
      </c>
      <c r="C13" s="5">
        <f>IF(A13="","",TEXT(A13,"aaa"))</f>
        <v/>
      </c>
      <c r="D13" s="5" t="inlineStr">
        <is>
          <t>祝日</t>
        </is>
      </c>
    </row>
    <row r="14">
      <c r="A14" s="3" t="n">
        <v>42494</v>
      </c>
      <c r="B14" s="4" t="inlineStr">
        <is>
          <t>みどりの日</t>
        </is>
      </c>
      <c r="C14" s="5">
        <f>IF(A14="","",TEXT(A14,"aaa"))</f>
        <v/>
      </c>
      <c r="D14" s="5" t="inlineStr">
        <is>
          <t>祝日</t>
        </is>
      </c>
    </row>
    <row r="15">
      <c r="A15" s="3" t="n">
        <v>42495</v>
      </c>
      <c r="B15" s="4" t="inlineStr">
        <is>
          <t>こどもの日</t>
        </is>
      </c>
      <c r="C15" s="5">
        <f>IF(A15="","",TEXT(A15,"aaa"))</f>
        <v/>
      </c>
      <c r="D15" s="5" t="inlineStr">
        <is>
          <t>祝日</t>
        </is>
      </c>
    </row>
    <row r="16">
      <c r="A16" s="3" t="n">
        <v>42569</v>
      </c>
      <c r="B16" s="4" t="inlineStr">
        <is>
          <t>海の日</t>
        </is>
      </c>
      <c r="C16" s="5">
        <f>IF(A16="","",TEXT(A16,"aaa"))</f>
        <v/>
      </c>
      <c r="D16" s="5" t="inlineStr">
        <is>
          <t>祝日</t>
        </is>
      </c>
    </row>
    <row r="17">
      <c r="A17" s="3" t="n">
        <v>42593</v>
      </c>
      <c r="B17" s="4" t="inlineStr">
        <is>
          <t>山の日</t>
        </is>
      </c>
      <c r="C17" s="5">
        <f>IF(A17="","",TEXT(A17,"aaa"))</f>
        <v/>
      </c>
      <c r="D17" s="5" t="inlineStr">
        <is>
          <t>祝日</t>
        </is>
      </c>
    </row>
    <row r="18">
      <c r="A18" s="3" t="n">
        <v>42632</v>
      </c>
      <c r="B18" s="4" t="inlineStr">
        <is>
          <t>敬老の日</t>
        </is>
      </c>
      <c r="C18" s="5">
        <f>IF(A18="","",TEXT(A18,"aaa"))</f>
        <v/>
      </c>
      <c r="D18" s="5" t="inlineStr">
        <is>
          <t>祝日</t>
        </is>
      </c>
    </row>
    <row r="19">
      <c r="A19" s="3" t="n">
        <v>42635</v>
      </c>
      <c r="B19" s="4" t="inlineStr">
        <is>
          <t>秋分の日</t>
        </is>
      </c>
      <c r="C19" s="5">
        <f>IF(A19="","",TEXT(A19,"aaa"))</f>
        <v/>
      </c>
      <c r="D19" s="5" t="inlineStr">
        <is>
          <t>祝日</t>
        </is>
      </c>
    </row>
    <row r="20">
      <c r="A20" s="3" t="n">
        <v>42653</v>
      </c>
      <c r="B20" s="4" t="inlineStr">
        <is>
          <t>体育の日</t>
        </is>
      </c>
      <c r="C20" s="5">
        <f>IF(A20="","",TEXT(A20,"aaa"))</f>
        <v/>
      </c>
      <c r="D20" s="5" t="inlineStr">
        <is>
          <t>祝日</t>
        </is>
      </c>
    </row>
    <row r="21">
      <c r="A21" s="3" t="n">
        <v>42677</v>
      </c>
      <c r="B21" s="4" t="inlineStr">
        <is>
          <t>文化の日</t>
        </is>
      </c>
      <c r="C21" s="5">
        <f>IF(A21="","",TEXT(A21,"aaa"))</f>
        <v/>
      </c>
      <c r="D21" s="5" t="inlineStr">
        <is>
          <t>祝日</t>
        </is>
      </c>
    </row>
    <row r="22">
      <c r="A22" s="3" t="n">
        <v>42697</v>
      </c>
      <c r="B22" s="4" t="inlineStr">
        <is>
          <t>勤労感謝の日</t>
        </is>
      </c>
      <c r="C22" s="5">
        <f>IF(A22="","",TEXT(A22,"aaa"))</f>
        <v/>
      </c>
      <c r="D22" s="5" t="inlineStr">
        <is>
          <t>祝日</t>
        </is>
      </c>
    </row>
    <row r="23">
      <c r="A23" s="3" t="n">
        <v>42727</v>
      </c>
      <c r="B23" s="4" t="inlineStr">
        <is>
          <t>天皇誕生日</t>
        </is>
      </c>
      <c r="C23" s="5">
        <f>IF(A23="","",TEXT(A23,"aaa"))</f>
        <v/>
      </c>
      <c r="D23" s="5" t="inlineStr">
        <is>
          <t>祝日</t>
        </is>
      </c>
    </row>
    <row r="24">
      <c r="A24" s="3" t="n">
        <v>42735</v>
      </c>
      <c r="B24" s="4" t="inlineStr">
        <is>
          <t>銀行の休日（年末年始）</t>
        </is>
      </c>
      <c r="C24" s="5">
        <f>IF(A24="","",TEXT(A24,"aaa"))</f>
        <v/>
      </c>
      <c r="D24" s="5" t="inlineStr">
        <is>
          <t>銀行</t>
        </is>
      </c>
    </row>
    <row r="25">
      <c r="A25" s="3" t="n">
        <v>42736</v>
      </c>
      <c r="B25" s="4" t="inlineStr">
        <is>
          <t>元日</t>
        </is>
      </c>
      <c r="C25" s="5">
        <f>IF(A25="","",TEXT(A25,"aaa"))</f>
        <v/>
      </c>
      <c r="D25" s="5" t="inlineStr">
        <is>
          <t>祝日</t>
        </is>
      </c>
    </row>
    <row r="26">
      <c r="A26" s="3" t="n">
        <v>42737</v>
      </c>
      <c r="B26" s="4" t="inlineStr">
        <is>
          <t>休日</t>
        </is>
      </c>
      <c r="C26" s="5">
        <f>IF(A26="","",TEXT(A26,"aaa"))</f>
        <v/>
      </c>
      <c r="D26" s="5" t="inlineStr">
        <is>
          <t>休日</t>
        </is>
      </c>
    </row>
    <row r="27">
      <c r="A27" s="3" t="n">
        <v>42738</v>
      </c>
      <c r="B27" s="4" t="inlineStr">
        <is>
          <t>銀行の休日（年末年始）</t>
        </is>
      </c>
      <c r="C27" s="5">
        <f>IF(A27="","",TEXT(A27,"aaa"))</f>
        <v/>
      </c>
      <c r="D27" s="5" t="inlineStr">
        <is>
          <t>銀行</t>
        </is>
      </c>
    </row>
    <row r="28">
      <c r="A28" s="3" t="n">
        <v>42744</v>
      </c>
      <c r="B28" s="4" t="inlineStr">
        <is>
          <t>成人の日</t>
        </is>
      </c>
      <c r="C28" s="5">
        <f>IF(A28="","",TEXT(A28,"aaa"))</f>
        <v/>
      </c>
      <c r="D28" s="5" t="inlineStr">
        <is>
          <t>祝日</t>
        </is>
      </c>
    </row>
    <row r="29">
      <c r="A29" s="3" t="n">
        <v>42777</v>
      </c>
      <c r="B29" s="4" t="inlineStr">
        <is>
          <t>建国記念の日</t>
        </is>
      </c>
      <c r="C29" s="5">
        <f>IF(A29="","",TEXT(A29,"aaa"))</f>
        <v/>
      </c>
      <c r="D29" s="5" t="inlineStr">
        <is>
          <t>祝日</t>
        </is>
      </c>
    </row>
    <row r="30">
      <c r="A30" s="3" t="n">
        <v>42814</v>
      </c>
      <c r="B30" s="4" t="inlineStr">
        <is>
          <t>春分の日</t>
        </is>
      </c>
      <c r="C30" s="5">
        <f>IF(A30="","",TEXT(A30,"aaa"))</f>
        <v/>
      </c>
      <c r="D30" s="5" t="inlineStr">
        <is>
          <t>祝日</t>
        </is>
      </c>
    </row>
    <row r="31">
      <c r="A31" s="3" t="n">
        <v>42854</v>
      </c>
      <c r="B31" s="4" t="inlineStr">
        <is>
          <t>昭和の日</t>
        </is>
      </c>
      <c r="C31" s="5">
        <f>IF(A31="","",TEXT(A31,"aaa"))</f>
        <v/>
      </c>
      <c r="D31" s="5" t="inlineStr">
        <is>
          <t>祝日</t>
        </is>
      </c>
    </row>
    <row r="32">
      <c r="A32" s="3" t="n">
        <v>42858</v>
      </c>
      <c r="B32" s="4" t="inlineStr">
        <is>
          <t>憲法記念日</t>
        </is>
      </c>
      <c r="C32" s="5">
        <f>IF(A32="","",TEXT(A32,"aaa"))</f>
        <v/>
      </c>
      <c r="D32" s="5" t="inlineStr">
        <is>
          <t>祝日</t>
        </is>
      </c>
    </row>
    <row r="33">
      <c r="A33" s="3" t="n">
        <v>42859</v>
      </c>
      <c r="B33" s="4" t="inlineStr">
        <is>
          <t>みどりの日</t>
        </is>
      </c>
      <c r="C33" s="5">
        <f>IF(A33="","",TEXT(A33,"aaa"))</f>
        <v/>
      </c>
      <c r="D33" s="5" t="inlineStr">
        <is>
          <t>祝日</t>
        </is>
      </c>
    </row>
    <row r="34">
      <c r="A34" s="3" t="n">
        <v>42860</v>
      </c>
      <c r="B34" s="4" t="inlineStr">
        <is>
          <t>こどもの日</t>
        </is>
      </c>
      <c r="C34" s="5">
        <f>IF(A34="","",TEXT(A34,"aaa"))</f>
        <v/>
      </c>
      <c r="D34" s="5" t="inlineStr">
        <is>
          <t>祝日</t>
        </is>
      </c>
    </row>
    <row r="35">
      <c r="A35" s="3" t="n">
        <v>42933</v>
      </c>
      <c r="B35" s="4" t="inlineStr">
        <is>
          <t>海の日</t>
        </is>
      </c>
      <c r="C35" s="5">
        <f>IF(A35="","",TEXT(A35,"aaa"))</f>
        <v/>
      </c>
      <c r="D35" s="5" t="inlineStr">
        <is>
          <t>祝日</t>
        </is>
      </c>
    </row>
    <row r="36">
      <c r="A36" s="3" t="n">
        <v>42958</v>
      </c>
      <c r="B36" s="4" t="inlineStr">
        <is>
          <t>山の日</t>
        </is>
      </c>
      <c r="C36" s="5">
        <f>IF(A36="","",TEXT(A36,"aaa"))</f>
        <v/>
      </c>
      <c r="D36" s="5" t="inlineStr">
        <is>
          <t>祝日</t>
        </is>
      </c>
    </row>
    <row r="37">
      <c r="A37" s="3" t="n">
        <v>42996</v>
      </c>
      <c r="B37" s="4" t="inlineStr">
        <is>
          <t>敬老の日</t>
        </is>
      </c>
      <c r="C37" s="5">
        <f>IF(A37="","",TEXT(A37,"aaa"))</f>
        <v/>
      </c>
      <c r="D37" s="5" t="inlineStr">
        <is>
          <t>祝日</t>
        </is>
      </c>
    </row>
    <row r="38">
      <c r="A38" s="3" t="n">
        <v>43001</v>
      </c>
      <c r="B38" s="4" t="inlineStr">
        <is>
          <t>秋分の日</t>
        </is>
      </c>
      <c r="C38" s="5">
        <f>IF(A38="","",TEXT(A38,"aaa"))</f>
        <v/>
      </c>
      <c r="D38" s="5" t="inlineStr">
        <is>
          <t>祝日</t>
        </is>
      </c>
    </row>
    <row r="39">
      <c r="A39" s="3" t="n">
        <v>43017</v>
      </c>
      <c r="B39" s="4" t="inlineStr">
        <is>
          <t>体育の日</t>
        </is>
      </c>
      <c r="C39" s="5">
        <f>IF(A39="","",TEXT(A39,"aaa"))</f>
        <v/>
      </c>
      <c r="D39" s="5" t="inlineStr">
        <is>
          <t>祝日</t>
        </is>
      </c>
    </row>
    <row r="40">
      <c r="A40" s="3" t="n">
        <v>43042</v>
      </c>
      <c r="B40" s="4" t="inlineStr">
        <is>
          <t>文化の日</t>
        </is>
      </c>
      <c r="C40" s="5">
        <f>IF(A40="","",TEXT(A40,"aaa"))</f>
        <v/>
      </c>
      <c r="D40" s="5" t="inlineStr">
        <is>
          <t>祝日</t>
        </is>
      </c>
    </row>
    <row r="41">
      <c r="A41" s="3" t="n">
        <v>43062</v>
      </c>
      <c r="B41" s="4" t="inlineStr">
        <is>
          <t>勤労感謝の日</t>
        </is>
      </c>
      <c r="C41" s="5">
        <f>IF(A41="","",TEXT(A41,"aaa"))</f>
        <v/>
      </c>
      <c r="D41" s="5" t="inlineStr">
        <is>
          <t>祝日</t>
        </is>
      </c>
    </row>
    <row r="42">
      <c r="A42" s="3" t="n">
        <v>43092</v>
      </c>
      <c r="B42" s="4" t="inlineStr">
        <is>
          <t>天皇誕生日</t>
        </is>
      </c>
      <c r="C42" s="5">
        <f>IF(A42="","",TEXT(A42,"aaa"))</f>
        <v/>
      </c>
      <c r="D42" s="5" t="inlineStr">
        <is>
          <t>祝日</t>
        </is>
      </c>
    </row>
    <row r="43">
      <c r="A43" s="3" t="n">
        <v>43100</v>
      </c>
      <c r="B43" s="4" t="inlineStr">
        <is>
          <t>銀行の休日（年末年始）</t>
        </is>
      </c>
      <c r="C43" s="5">
        <f>IF(A43="","",TEXT(A43,"aaa"))</f>
        <v/>
      </c>
      <c r="D43" s="5" t="inlineStr">
        <is>
          <t>銀行</t>
        </is>
      </c>
    </row>
    <row r="44">
      <c r="A44" s="3" t="n">
        <v>43101</v>
      </c>
      <c r="B44" s="4" t="inlineStr">
        <is>
          <t>元日</t>
        </is>
      </c>
      <c r="C44" s="5">
        <f>IF(A44="","",TEXT(A44,"aaa"))</f>
        <v/>
      </c>
      <c r="D44" s="5" t="inlineStr">
        <is>
          <t>祝日</t>
        </is>
      </c>
    </row>
    <row r="45">
      <c r="A45" s="3" t="n">
        <v>43102</v>
      </c>
      <c r="B45" s="4" t="inlineStr">
        <is>
          <t>銀行の休日（年末年始）</t>
        </is>
      </c>
      <c r="C45" s="5">
        <f>IF(A45="","",TEXT(A45,"aaa"))</f>
        <v/>
      </c>
      <c r="D45" s="5" t="inlineStr">
        <is>
          <t>銀行</t>
        </is>
      </c>
    </row>
    <row r="46">
      <c r="A46" s="3" t="n">
        <v>43103</v>
      </c>
      <c r="B46" s="4" t="inlineStr">
        <is>
          <t>銀行の休日（年末年始）</t>
        </is>
      </c>
      <c r="C46" s="5">
        <f>IF(A46="","",TEXT(A46,"aaa"))</f>
        <v/>
      </c>
      <c r="D46" s="5" t="inlineStr">
        <is>
          <t>銀行</t>
        </is>
      </c>
    </row>
    <row r="47">
      <c r="A47" s="3" t="n">
        <v>43108</v>
      </c>
      <c r="B47" s="4" t="inlineStr">
        <is>
          <t>成人の日</t>
        </is>
      </c>
      <c r="C47" s="5">
        <f>IF(A47="","",TEXT(A47,"aaa"))</f>
        <v/>
      </c>
      <c r="D47" s="5" t="inlineStr">
        <is>
          <t>祝日</t>
        </is>
      </c>
    </row>
    <row r="48">
      <c r="A48" s="3" t="n">
        <v>43142</v>
      </c>
      <c r="B48" s="4" t="inlineStr">
        <is>
          <t>建国記念の日</t>
        </is>
      </c>
      <c r="C48" s="5">
        <f>IF(A48="","",TEXT(A48,"aaa"))</f>
        <v/>
      </c>
      <c r="D48" s="5" t="inlineStr">
        <is>
          <t>祝日</t>
        </is>
      </c>
    </row>
    <row r="49">
      <c r="A49" s="3" t="n">
        <v>43143</v>
      </c>
      <c r="B49" s="4" t="inlineStr">
        <is>
          <t>休日</t>
        </is>
      </c>
      <c r="C49" s="5">
        <f>IF(A49="","",TEXT(A49,"aaa"))</f>
        <v/>
      </c>
      <c r="D49" s="5" t="inlineStr">
        <is>
          <t>休日</t>
        </is>
      </c>
    </row>
    <row r="50">
      <c r="A50" s="3" t="n">
        <v>43180</v>
      </c>
      <c r="B50" s="4" t="inlineStr">
        <is>
          <t>春分の日</t>
        </is>
      </c>
      <c r="C50" s="5">
        <f>IF(A50="","",TEXT(A50,"aaa"))</f>
        <v/>
      </c>
      <c r="D50" s="5" t="inlineStr">
        <is>
          <t>祝日</t>
        </is>
      </c>
    </row>
    <row r="51">
      <c r="A51" s="3" t="n">
        <v>43219</v>
      </c>
      <c r="B51" s="4" t="inlineStr">
        <is>
          <t>昭和の日</t>
        </is>
      </c>
      <c r="C51" s="5">
        <f>IF(A51="","",TEXT(A51,"aaa"))</f>
        <v/>
      </c>
      <c r="D51" s="5" t="inlineStr">
        <is>
          <t>祝日</t>
        </is>
      </c>
    </row>
    <row r="52">
      <c r="A52" s="3" t="n">
        <v>43220</v>
      </c>
      <c r="B52" s="4" t="inlineStr">
        <is>
          <t>休日</t>
        </is>
      </c>
      <c r="C52" s="5">
        <f>IF(A52="","",TEXT(A52,"aaa"))</f>
        <v/>
      </c>
      <c r="D52" s="5" t="inlineStr">
        <is>
          <t>休日</t>
        </is>
      </c>
    </row>
    <row r="53">
      <c r="A53" s="3" t="n">
        <v>43223</v>
      </c>
      <c r="B53" s="4" t="inlineStr">
        <is>
          <t>憲法記念日</t>
        </is>
      </c>
      <c r="C53" s="5">
        <f>IF(A53="","",TEXT(A53,"aaa"))</f>
        <v/>
      </c>
      <c r="D53" s="5" t="inlineStr">
        <is>
          <t>祝日</t>
        </is>
      </c>
    </row>
    <row r="54">
      <c r="A54" s="3" t="n">
        <v>43224</v>
      </c>
      <c r="B54" s="4" t="inlineStr">
        <is>
          <t>みどりの日</t>
        </is>
      </c>
      <c r="C54" s="5">
        <f>IF(A54="","",TEXT(A54,"aaa"))</f>
        <v/>
      </c>
      <c r="D54" s="5" t="inlineStr">
        <is>
          <t>祝日</t>
        </is>
      </c>
    </row>
    <row r="55">
      <c r="A55" s="3" t="n">
        <v>43225</v>
      </c>
      <c r="B55" s="4" t="inlineStr">
        <is>
          <t>こどもの日</t>
        </is>
      </c>
      <c r="C55" s="5">
        <f>IF(A55="","",TEXT(A55,"aaa"))</f>
        <v/>
      </c>
      <c r="D55" s="5" t="inlineStr">
        <is>
          <t>祝日</t>
        </is>
      </c>
    </row>
    <row r="56">
      <c r="A56" s="3" t="n">
        <v>43297</v>
      </c>
      <c r="B56" s="4" t="inlineStr">
        <is>
          <t>海の日</t>
        </is>
      </c>
      <c r="C56" s="5">
        <f>IF(A56="","",TEXT(A56,"aaa"))</f>
        <v/>
      </c>
      <c r="D56" s="5" t="inlineStr">
        <is>
          <t>祝日</t>
        </is>
      </c>
    </row>
    <row r="57">
      <c r="A57" s="3" t="n">
        <v>43323</v>
      </c>
      <c r="B57" s="4" t="inlineStr">
        <is>
          <t>山の日</t>
        </is>
      </c>
      <c r="C57" s="5">
        <f>IF(A57="","",TEXT(A57,"aaa"))</f>
        <v/>
      </c>
      <c r="D57" s="5" t="inlineStr">
        <is>
          <t>祝日</t>
        </is>
      </c>
    </row>
    <row r="58">
      <c r="A58" s="3" t="n">
        <v>43360</v>
      </c>
      <c r="B58" s="4" t="inlineStr">
        <is>
          <t>敬老の日</t>
        </is>
      </c>
      <c r="C58" s="5">
        <f>IF(A58="","",TEXT(A58,"aaa"))</f>
        <v/>
      </c>
      <c r="D58" s="5" t="inlineStr">
        <is>
          <t>祝日</t>
        </is>
      </c>
    </row>
    <row r="59">
      <c r="A59" s="3" t="n">
        <v>43366</v>
      </c>
      <c r="B59" s="4" t="inlineStr">
        <is>
          <t>秋分の日</t>
        </is>
      </c>
      <c r="C59" s="5">
        <f>IF(A59="","",TEXT(A59,"aaa"))</f>
        <v/>
      </c>
      <c r="D59" s="5" t="inlineStr">
        <is>
          <t>祝日</t>
        </is>
      </c>
    </row>
    <row r="60">
      <c r="A60" s="3" t="n">
        <v>43367</v>
      </c>
      <c r="B60" s="4" t="inlineStr">
        <is>
          <t>休日</t>
        </is>
      </c>
      <c r="C60" s="5">
        <f>IF(A60="","",TEXT(A60,"aaa"))</f>
        <v/>
      </c>
      <c r="D60" s="5" t="inlineStr">
        <is>
          <t>休日</t>
        </is>
      </c>
    </row>
    <row r="61">
      <c r="A61" s="3" t="n">
        <v>43381</v>
      </c>
      <c r="B61" s="4" t="inlineStr">
        <is>
          <t>体育の日</t>
        </is>
      </c>
      <c r="C61" s="5">
        <f>IF(A61="","",TEXT(A61,"aaa"))</f>
        <v/>
      </c>
      <c r="D61" s="5" t="inlineStr">
        <is>
          <t>祝日</t>
        </is>
      </c>
    </row>
    <row r="62">
      <c r="A62" s="3" t="n">
        <v>43407</v>
      </c>
      <c r="B62" s="4" t="inlineStr">
        <is>
          <t>文化の日</t>
        </is>
      </c>
      <c r="C62" s="5">
        <f>IF(A62="","",TEXT(A62,"aaa"))</f>
        <v/>
      </c>
      <c r="D62" s="5" t="inlineStr">
        <is>
          <t>祝日</t>
        </is>
      </c>
    </row>
    <row r="63">
      <c r="A63" s="3" t="n">
        <v>43427</v>
      </c>
      <c r="B63" s="4" t="inlineStr">
        <is>
          <t>勤労感謝の日</t>
        </is>
      </c>
      <c r="C63" s="5">
        <f>IF(A63="","",TEXT(A63,"aaa"))</f>
        <v/>
      </c>
      <c r="D63" s="5" t="inlineStr">
        <is>
          <t>祝日</t>
        </is>
      </c>
    </row>
    <row r="64">
      <c r="A64" s="3" t="n">
        <v>43457</v>
      </c>
      <c r="B64" s="4" t="inlineStr">
        <is>
          <t>天皇誕生日</t>
        </is>
      </c>
      <c r="C64" s="5">
        <f>IF(A64="","",TEXT(A64,"aaa"))</f>
        <v/>
      </c>
      <c r="D64" s="5" t="inlineStr">
        <is>
          <t>祝日</t>
        </is>
      </c>
    </row>
    <row r="65">
      <c r="A65" s="3" t="n">
        <v>43458</v>
      </c>
      <c r="B65" s="4" t="inlineStr">
        <is>
          <t>休日</t>
        </is>
      </c>
      <c r="C65" s="5">
        <f>IF(A65="","",TEXT(A65,"aaa"))</f>
        <v/>
      </c>
      <c r="D65" s="5" t="inlineStr">
        <is>
          <t>休日</t>
        </is>
      </c>
    </row>
    <row r="66">
      <c r="A66" s="3" t="n">
        <v>43465</v>
      </c>
      <c r="B66" s="4" t="inlineStr">
        <is>
          <t>銀行の休日（年末年始）</t>
        </is>
      </c>
      <c r="C66" s="5">
        <f>IF(A66="","",TEXT(A66,"aaa"))</f>
        <v/>
      </c>
      <c r="D66" s="5" t="inlineStr">
        <is>
          <t>銀行</t>
        </is>
      </c>
    </row>
    <row r="67">
      <c r="A67" s="3" t="n">
        <v>43466</v>
      </c>
      <c r="B67" s="4" t="inlineStr">
        <is>
          <t>元日</t>
        </is>
      </c>
      <c r="C67" s="5">
        <f>IF(A67="","",TEXT(A67,"aaa"))</f>
        <v/>
      </c>
      <c r="D67" s="5" t="inlineStr">
        <is>
          <t>祝日</t>
        </is>
      </c>
    </row>
    <row r="68">
      <c r="A68" s="3" t="n">
        <v>43467</v>
      </c>
      <c r="B68" s="4" t="inlineStr">
        <is>
          <t>銀行の休日（年末年始）</t>
        </is>
      </c>
      <c r="C68" s="5">
        <f>IF(A68="","",TEXT(A68,"aaa"))</f>
        <v/>
      </c>
      <c r="D68" s="5" t="inlineStr">
        <is>
          <t>銀行</t>
        </is>
      </c>
    </row>
    <row r="69">
      <c r="A69" s="3" t="n">
        <v>43468</v>
      </c>
      <c r="B69" s="4" t="inlineStr">
        <is>
          <t>銀行の休日（年末年始）</t>
        </is>
      </c>
      <c r="C69" s="5">
        <f>IF(A69="","",TEXT(A69,"aaa"))</f>
        <v/>
      </c>
      <c r="D69" s="5" t="inlineStr">
        <is>
          <t>銀行</t>
        </is>
      </c>
    </row>
    <row r="70">
      <c r="A70" s="3" t="n">
        <v>43479</v>
      </c>
      <c r="B70" s="4" t="inlineStr">
        <is>
          <t>成人の日</t>
        </is>
      </c>
      <c r="C70" s="5">
        <f>IF(A70="","",TEXT(A70,"aaa"))</f>
        <v/>
      </c>
      <c r="D70" s="5" t="inlineStr">
        <is>
          <t>祝日</t>
        </is>
      </c>
    </row>
    <row r="71">
      <c r="A71" s="3" t="n">
        <v>43507</v>
      </c>
      <c r="B71" s="4" t="inlineStr">
        <is>
          <t>建国記念の日</t>
        </is>
      </c>
      <c r="C71" s="5">
        <f>IF(A71="","",TEXT(A71,"aaa"))</f>
        <v/>
      </c>
      <c r="D71" s="5" t="inlineStr">
        <is>
          <t>祝日</t>
        </is>
      </c>
    </row>
    <row r="72">
      <c r="A72" s="3" t="n">
        <v>43545</v>
      </c>
      <c r="B72" s="4" t="inlineStr">
        <is>
          <t>春分の日</t>
        </is>
      </c>
      <c r="C72" s="5">
        <f>IF(A72="","",TEXT(A72,"aaa"))</f>
        <v/>
      </c>
      <c r="D72" s="5" t="inlineStr">
        <is>
          <t>祝日</t>
        </is>
      </c>
    </row>
    <row r="73">
      <c r="A73" s="3" t="n">
        <v>43584</v>
      </c>
      <c r="B73" s="4" t="inlineStr">
        <is>
          <t>昭和の日</t>
        </is>
      </c>
      <c r="C73" s="5">
        <f>IF(A73="","",TEXT(A73,"aaa"))</f>
        <v/>
      </c>
      <c r="D73" s="5" t="inlineStr">
        <is>
          <t>祝日</t>
        </is>
      </c>
    </row>
    <row r="74">
      <c r="A74" s="3" t="n">
        <v>43585</v>
      </c>
      <c r="B74" s="4" t="inlineStr">
        <is>
          <t>休日</t>
        </is>
      </c>
      <c r="C74" s="5">
        <f>IF(A74="","",TEXT(A74,"aaa"))</f>
        <v/>
      </c>
      <c r="D74" s="5" t="inlineStr">
        <is>
          <t>休日</t>
        </is>
      </c>
    </row>
    <row r="75">
      <c r="A75" s="3" t="n">
        <v>43586</v>
      </c>
      <c r="B75" s="4" t="inlineStr">
        <is>
          <t>休日（祝日扱い）</t>
        </is>
      </c>
      <c r="C75" s="5">
        <f>IF(A75="","",TEXT(A75,"aaa"))</f>
        <v/>
      </c>
      <c r="D75" s="5" t="inlineStr">
        <is>
          <t>休日</t>
        </is>
      </c>
    </row>
    <row r="76">
      <c r="A76" s="3" t="n">
        <v>43587</v>
      </c>
      <c r="B76" s="4" t="inlineStr">
        <is>
          <t>休日</t>
        </is>
      </c>
      <c r="C76" s="5">
        <f>IF(A76="","",TEXT(A76,"aaa"))</f>
        <v/>
      </c>
      <c r="D76" s="5" t="inlineStr">
        <is>
          <t>休日</t>
        </is>
      </c>
    </row>
    <row r="77">
      <c r="A77" s="3" t="n">
        <v>43588</v>
      </c>
      <c r="B77" s="4" t="inlineStr">
        <is>
          <t>憲法記念日</t>
        </is>
      </c>
      <c r="C77" s="5">
        <f>IF(A77="","",TEXT(A77,"aaa"))</f>
        <v/>
      </c>
      <c r="D77" s="5" t="inlineStr">
        <is>
          <t>祝日</t>
        </is>
      </c>
    </row>
    <row r="78">
      <c r="A78" s="3" t="n">
        <v>43589</v>
      </c>
      <c r="B78" s="4" t="inlineStr">
        <is>
          <t>みどりの日</t>
        </is>
      </c>
      <c r="C78" s="5">
        <f>IF(A78="","",TEXT(A78,"aaa"))</f>
        <v/>
      </c>
      <c r="D78" s="5" t="inlineStr">
        <is>
          <t>祝日</t>
        </is>
      </c>
    </row>
    <row r="79">
      <c r="A79" s="3" t="n">
        <v>43590</v>
      </c>
      <c r="B79" s="4" t="inlineStr">
        <is>
          <t>こどもの日</t>
        </is>
      </c>
      <c r="C79" s="5">
        <f>IF(A79="","",TEXT(A79,"aaa"))</f>
        <v/>
      </c>
      <c r="D79" s="5" t="inlineStr">
        <is>
          <t>祝日</t>
        </is>
      </c>
    </row>
    <row r="80">
      <c r="A80" s="3" t="n">
        <v>43591</v>
      </c>
      <c r="B80" s="4" t="inlineStr">
        <is>
          <t>休日</t>
        </is>
      </c>
      <c r="C80" s="5">
        <f>IF(A80="","",TEXT(A80,"aaa"))</f>
        <v/>
      </c>
      <c r="D80" s="5" t="inlineStr">
        <is>
          <t>休日</t>
        </is>
      </c>
    </row>
    <row r="81">
      <c r="A81" s="3" t="n">
        <v>43661</v>
      </c>
      <c r="B81" s="4" t="inlineStr">
        <is>
          <t>海の日</t>
        </is>
      </c>
      <c r="C81" s="5">
        <f>IF(A81="","",TEXT(A81,"aaa"))</f>
        <v/>
      </c>
      <c r="D81" s="5" t="inlineStr">
        <is>
          <t>祝日</t>
        </is>
      </c>
    </row>
    <row r="82">
      <c r="A82" s="3" t="n">
        <v>43688</v>
      </c>
      <c r="B82" s="4" t="inlineStr">
        <is>
          <t>山の日</t>
        </is>
      </c>
      <c r="C82" s="5">
        <f>IF(A82="","",TEXT(A82,"aaa"))</f>
        <v/>
      </c>
      <c r="D82" s="5" t="inlineStr">
        <is>
          <t>祝日</t>
        </is>
      </c>
    </row>
    <row r="83">
      <c r="A83" s="3" t="n">
        <v>43689</v>
      </c>
      <c r="B83" s="4" t="inlineStr">
        <is>
          <t>休日</t>
        </is>
      </c>
      <c r="C83" s="5">
        <f>IF(A83="","",TEXT(A83,"aaa"))</f>
        <v/>
      </c>
      <c r="D83" s="5" t="inlineStr">
        <is>
          <t>休日</t>
        </is>
      </c>
    </row>
    <row r="84">
      <c r="A84" s="3" t="n">
        <v>43724</v>
      </c>
      <c r="B84" s="4" t="inlineStr">
        <is>
          <t>敬老の日</t>
        </is>
      </c>
      <c r="C84" s="5">
        <f>IF(A84="","",TEXT(A84,"aaa"))</f>
        <v/>
      </c>
      <c r="D84" s="5" t="inlineStr">
        <is>
          <t>祝日</t>
        </is>
      </c>
    </row>
    <row r="85">
      <c r="A85" s="3" t="n">
        <v>43731</v>
      </c>
      <c r="B85" s="4" t="inlineStr">
        <is>
          <t>秋分の日</t>
        </is>
      </c>
      <c r="C85" s="5">
        <f>IF(A85="","",TEXT(A85,"aaa"))</f>
        <v/>
      </c>
      <c r="D85" s="5" t="inlineStr">
        <is>
          <t>祝日</t>
        </is>
      </c>
    </row>
    <row r="86">
      <c r="A86" s="3" t="n">
        <v>43752</v>
      </c>
      <c r="B86" s="4" t="inlineStr">
        <is>
          <t>体育の日（スポーツの日）</t>
        </is>
      </c>
      <c r="C86" s="5">
        <f>IF(A86="","",TEXT(A86,"aaa"))</f>
        <v/>
      </c>
      <c r="D86" s="5" t="inlineStr">
        <is>
          <t>祝日</t>
        </is>
      </c>
    </row>
    <row r="87">
      <c r="A87" s="3" t="n">
        <v>43760</v>
      </c>
      <c r="B87" s="4" t="inlineStr">
        <is>
          <t>休日（祝日扱い）</t>
        </is>
      </c>
      <c r="C87" s="5">
        <f>IF(A87="","",TEXT(A87,"aaa"))</f>
        <v/>
      </c>
      <c r="D87" s="5" t="inlineStr">
        <is>
          <t>休日</t>
        </is>
      </c>
    </row>
    <row r="88">
      <c r="A88" s="3" t="n">
        <v>43772</v>
      </c>
      <c r="B88" s="4" t="inlineStr">
        <is>
          <t>文化の日</t>
        </is>
      </c>
      <c r="C88" s="5">
        <f>IF(A88="","",TEXT(A88,"aaa"))</f>
        <v/>
      </c>
      <c r="D88" s="5" t="inlineStr">
        <is>
          <t>祝日</t>
        </is>
      </c>
    </row>
    <row r="89">
      <c r="A89" s="3" t="n">
        <v>43773</v>
      </c>
      <c r="B89" s="4" t="inlineStr">
        <is>
          <t>休日</t>
        </is>
      </c>
      <c r="C89" s="5">
        <f>IF(A89="","",TEXT(A89,"aaa"))</f>
        <v/>
      </c>
      <c r="D89" s="5" t="inlineStr">
        <is>
          <t>休日</t>
        </is>
      </c>
    </row>
    <row r="90">
      <c r="A90" s="3" t="n">
        <v>43792</v>
      </c>
      <c r="B90" s="4" t="inlineStr">
        <is>
          <t>勤労感謝の日</t>
        </is>
      </c>
      <c r="C90" s="5">
        <f>IF(A90="","",TEXT(A90,"aaa"))</f>
        <v/>
      </c>
      <c r="D90" s="5" t="inlineStr">
        <is>
          <t>祝日</t>
        </is>
      </c>
    </row>
    <row r="91">
      <c r="A91" s="3" t="n">
        <v>43830</v>
      </c>
      <c r="B91" s="4" t="inlineStr">
        <is>
          <t>銀行の休日（年末年始）</t>
        </is>
      </c>
      <c r="C91" s="5">
        <f>IF(A91="","",TEXT(A91,"aaa"))</f>
        <v/>
      </c>
      <c r="D91" s="5" t="inlineStr">
        <is>
          <t>銀行</t>
        </is>
      </c>
    </row>
    <row r="92">
      <c r="A92" s="3" t="n">
        <v>43831</v>
      </c>
      <c r="B92" s="4" t="inlineStr">
        <is>
          <t>元日</t>
        </is>
      </c>
      <c r="C92" s="5">
        <f>IF(A92="","",TEXT(A92,"aaa"))</f>
        <v/>
      </c>
      <c r="D92" s="5" t="inlineStr">
        <is>
          <t>祝日</t>
        </is>
      </c>
    </row>
    <row r="93">
      <c r="A93" s="3" t="n">
        <v>43832</v>
      </c>
      <c r="B93" s="4" t="inlineStr">
        <is>
          <t>銀行の休日（年末年始）</t>
        </is>
      </c>
      <c r="C93" s="5">
        <f>IF(A93="","",TEXT(A93,"aaa"))</f>
        <v/>
      </c>
      <c r="D93" s="5" t="inlineStr">
        <is>
          <t>銀行</t>
        </is>
      </c>
    </row>
    <row r="94">
      <c r="A94" s="3" t="n">
        <v>43833</v>
      </c>
      <c r="B94" s="4" t="inlineStr">
        <is>
          <t>銀行の休日（年末年始）</t>
        </is>
      </c>
      <c r="C94" s="5">
        <f>IF(A94="","",TEXT(A94,"aaa"))</f>
        <v/>
      </c>
      <c r="D94" s="5" t="inlineStr">
        <is>
          <t>銀行</t>
        </is>
      </c>
    </row>
    <row r="95">
      <c r="A95" s="3" t="n">
        <v>43843</v>
      </c>
      <c r="B95" s="4" t="inlineStr">
        <is>
          <t>成人の日</t>
        </is>
      </c>
      <c r="C95" s="5">
        <f>IF(A95="","",TEXT(A95,"aaa"))</f>
        <v/>
      </c>
      <c r="D95" s="5" t="inlineStr">
        <is>
          <t>祝日</t>
        </is>
      </c>
    </row>
    <row r="96">
      <c r="A96" s="3" t="n">
        <v>43872</v>
      </c>
      <c r="B96" s="4" t="inlineStr">
        <is>
          <t>建国記念の日</t>
        </is>
      </c>
      <c r="C96" s="5">
        <f>IF(A96="","",TEXT(A96,"aaa"))</f>
        <v/>
      </c>
      <c r="D96" s="5" t="inlineStr">
        <is>
          <t>祝日</t>
        </is>
      </c>
    </row>
    <row r="97">
      <c r="A97" s="3" t="n">
        <v>43884</v>
      </c>
      <c r="B97" s="4" t="inlineStr">
        <is>
          <t>天皇誕生日</t>
        </is>
      </c>
      <c r="C97" s="5">
        <f>IF(A97="","",TEXT(A97,"aaa"))</f>
        <v/>
      </c>
      <c r="D97" s="5" t="inlineStr">
        <is>
          <t>祝日</t>
        </is>
      </c>
    </row>
    <row r="98">
      <c r="A98" s="3" t="n">
        <v>43885</v>
      </c>
      <c r="B98" s="4" t="inlineStr">
        <is>
          <t>休日</t>
        </is>
      </c>
      <c r="C98" s="5">
        <f>IF(A98="","",TEXT(A98,"aaa"))</f>
        <v/>
      </c>
      <c r="D98" s="5" t="inlineStr">
        <is>
          <t>休日</t>
        </is>
      </c>
    </row>
    <row r="99">
      <c r="A99" s="3" t="n">
        <v>43910</v>
      </c>
      <c r="B99" s="4" t="inlineStr">
        <is>
          <t>春分の日</t>
        </is>
      </c>
      <c r="C99" s="5">
        <f>IF(A99="","",TEXT(A99,"aaa"))</f>
        <v/>
      </c>
      <c r="D99" s="5" t="inlineStr">
        <is>
          <t>祝日</t>
        </is>
      </c>
    </row>
    <row r="100">
      <c r="A100" s="3" t="n">
        <v>43950</v>
      </c>
      <c r="B100" s="4" t="inlineStr">
        <is>
          <t>昭和の日</t>
        </is>
      </c>
      <c r="C100" s="5">
        <f>IF(A100="","",TEXT(A100,"aaa"))</f>
        <v/>
      </c>
      <c r="D100" s="5" t="inlineStr">
        <is>
          <t>祝日</t>
        </is>
      </c>
    </row>
    <row r="101">
      <c r="A101" s="3" t="n">
        <v>43954</v>
      </c>
      <c r="B101" s="4" t="inlineStr">
        <is>
          <t>憲法記念日</t>
        </is>
      </c>
      <c r="C101" s="5">
        <f>IF(A101="","",TEXT(A101,"aaa"))</f>
        <v/>
      </c>
      <c r="D101" s="5" t="inlineStr">
        <is>
          <t>祝日</t>
        </is>
      </c>
    </row>
    <row r="102">
      <c r="A102" s="3" t="n">
        <v>43955</v>
      </c>
      <c r="B102" s="4" t="inlineStr">
        <is>
          <t>みどりの日</t>
        </is>
      </c>
      <c r="C102" s="5">
        <f>IF(A102="","",TEXT(A102,"aaa"))</f>
        <v/>
      </c>
      <c r="D102" s="5" t="inlineStr">
        <is>
          <t>祝日</t>
        </is>
      </c>
    </row>
    <row r="103">
      <c r="A103" s="3" t="n">
        <v>43956</v>
      </c>
      <c r="B103" s="4" t="inlineStr">
        <is>
          <t>こどもの日</t>
        </is>
      </c>
      <c r="C103" s="5">
        <f>IF(A103="","",TEXT(A103,"aaa"))</f>
        <v/>
      </c>
      <c r="D103" s="5" t="inlineStr">
        <is>
          <t>祝日</t>
        </is>
      </c>
    </row>
    <row r="104">
      <c r="A104" s="3" t="n">
        <v>43957</v>
      </c>
      <c r="B104" s="4" t="inlineStr">
        <is>
          <t>休日</t>
        </is>
      </c>
      <c r="C104" s="5">
        <f>IF(A104="","",TEXT(A104,"aaa"))</f>
        <v/>
      </c>
      <c r="D104" s="5" t="inlineStr">
        <is>
          <t>休日</t>
        </is>
      </c>
    </row>
    <row r="105">
      <c r="A105" s="3" t="n">
        <v>44035</v>
      </c>
      <c r="B105" s="4" t="inlineStr">
        <is>
          <t>海の日</t>
        </is>
      </c>
      <c r="C105" s="5">
        <f>IF(A105="","",TEXT(A105,"aaa"))</f>
        <v/>
      </c>
      <c r="D105" s="5" t="inlineStr">
        <is>
          <t>祝日</t>
        </is>
      </c>
    </row>
    <row r="106">
      <c r="A106" s="3" t="n">
        <v>44036</v>
      </c>
      <c r="B106" s="4" t="inlineStr">
        <is>
          <t>スポーツの日</t>
        </is>
      </c>
      <c r="C106" s="5">
        <f>IF(A106="","",TEXT(A106,"aaa"))</f>
        <v/>
      </c>
      <c r="D106" s="5" t="inlineStr">
        <is>
          <t>祝日</t>
        </is>
      </c>
    </row>
    <row r="107">
      <c r="A107" s="3" t="n">
        <v>44053</v>
      </c>
      <c r="B107" s="4" t="inlineStr">
        <is>
          <t>山の日</t>
        </is>
      </c>
      <c r="C107" s="5">
        <f>IF(A107="","",TEXT(A107,"aaa"))</f>
        <v/>
      </c>
      <c r="D107" s="5" t="inlineStr">
        <is>
          <t>祝日</t>
        </is>
      </c>
    </row>
    <row r="108">
      <c r="A108" s="3" t="n">
        <v>44095</v>
      </c>
      <c r="B108" s="4" t="inlineStr">
        <is>
          <t>敬老の日</t>
        </is>
      </c>
      <c r="C108" s="5">
        <f>IF(A108="","",TEXT(A108,"aaa"))</f>
        <v/>
      </c>
      <c r="D108" s="5" t="inlineStr">
        <is>
          <t>祝日</t>
        </is>
      </c>
    </row>
    <row r="109">
      <c r="A109" s="3" t="n">
        <v>44096</v>
      </c>
      <c r="B109" s="4" t="inlineStr">
        <is>
          <t>秋分の日</t>
        </is>
      </c>
      <c r="C109" s="5">
        <f>IF(A109="","",TEXT(A109,"aaa"))</f>
        <v/>
      </c>
      <c r="D109" s="5" t="inlineStr">
        <is>
          <t>祝日</t>
        </is>
      </c>
    </row>
    <row r="110">
      <c r="A110" s="3" t="n">
        <v>44138</v>
      </c>
      <c r="B110" s="4" t="inlineStr">
        <is>
          <t>文化の日</t>
        </is>
      </c>
      <c r="C110" s="5">
        <f>IF(A110="","",TEXT(A110,"aaa"))</f>
        <v/>
      </c>
      <c r="D110" s="5" t="inlineStr">
        <is>
          <t>祝日</t>
        </is>
      </c>
    </row>
    <row r="111">
      <c r="A111" s="3" t="n">
        <v>44158</v>
      </c>
      <c r="B111" s="4" t="inlineStr">
        <is>
          <t>勤労感謝の日</t>
        </is>
      </c>
      <c r="C111" s="5">
        <f>IF(A111="","",TEXT(A111,"aaa"))</f>
        <v/>
      </c>
      <c r="D111" s="5" t="inlineStr">
        <is>
          <t>祝日</t>
        </is>
      </c>
    </row>
    <row r="112">
      <c r="A112" s="3" t="n">
        <v>44196</v>
      </c>
      <c r="B112" s="4" t="inlineStr">
        <is>
          <t>銀行の休日（年末年始）</t>
        </is>
      </c>
      <c r="C112" s="5">
        <f>IF(A112="","",TEXT(A112,"aaa"))</f>
        <v/>
      </c>
      <c r="D112" s="5" t="inlineStr">
        <is>
          <t>銀行</t>
        </is>
      </c>
    </row>
    <row r="113">
      <c r="A113" s="3" t="n">
        <v>44197</v>
      </c>
      <c r="B113" s="4" t="inlineStr">
        <is>
          <t>元日</t>
        </is>
      </c>
      <c r="C113" s="5">
        <f>IF(A113="","",TEXT(A113,"aaa"))</f>
        <v/>
      </c>
      <c r="D113" s="5" t="inlineStr">
        <is>
          <t>祝日</t>
        </is>
      </c>
    </row>
    <row r="114">
      <c r="A114" s="3" t="n">
        <v>44198</v>
      </c>
      <c r="B114" s="4" t="inlineStr">
        <is>
          <t>銀行の休日（年末年始）</t>
        </is>
      </c>
      <c r="C114" s="5">
        <f>IF(A114="","",TEXT(A114,"aaa"))</f>
        <v/>
      </c>
      <c r="D114" s="5" t="inlineStr">
        <is>
          <t>銀行</t>
        </is>
      </c>
    </row>
    <row r="115">
      <c r="A115" s="3" t="n">
        <v>44199</v>
      </c>
      <c r="B115" s="4" t="inlineStr">
        <is>
          <t>銀行の休日（年末年始）</t>
        </is>
      </c>
      <c r="C115" s="5">
        <f>IF(A115="","",TEXT(A115,"aaa"))</f>
        <v/>
      </c>
      <c r="D115" s="5" t="inlineStr">
        <is>
          <t>銀行</t>
        </is>
      </c>
    </row>
    <row r="116">
      <c r="A116" s="3" t="n">
        <v>44207</v>
      </c>
      <c r="B116" s="4" t="inlineStr">
        <is>
          <t>成人の日</t>
        </is>
      </c>
      <c r="C116" s="5">
        <f>IF(A116="","",TEXT(A116,"aaa"))</f>
        <v/>
      </c>
      <c r="D116" s="5" t="inlineStr">
        <is>
          <t>祝日</t>
        </is>
      </c>
    </row>
    <row r="117">
      <c r="A117" s="3" t="n">
        <v>44238</v>
      </c>
      <c r="B117" s="4" t="inlineStr">
        <is>
          <t>建国記念の日</t>
        </is>
      </c>
      <c r="C117" s="5">
        <f>IF(A117="","",TEXT(A117,"aaa"))</f>
        <v/>
      </c>
      <c r="D117" s="5" t="inlineStr">
        <is>
          <t>祝日</t>
        </is>
      </c>
    </row>
    <row r="118">
      <c r="A118" s="3" t="n">
        <v>44250</v>
      </c>
      <c r="B118" s="4" t="inlineStr">
        <is>
          <t>天皇誕生日</t>
        </is>
      </c>
      <c r="C118" s="5">
        <f>IF(A118="","",TEXT(A118,"aaa"))</f>
        <v/>
      </c>
      <c r="D118" s="5" t="inlineStr">
        <is>
          <t>祝日</t>
        </is>
      </c>
    </row>
    <row r="119">
      <c r="A119" s="3" t="n">
        <v>44275</v>
      </c>
      <c r="B119" s="4" t="inlineStr">
        <is>
          <t>春分の日</t>
        </is>
      </c>
      <c r="C119" s="5">
        <f>IF(A119="","",TEXT(A119,"aaa"))</f>
        <v/>
      </c>
      <c r="D119" s="5" t="inlineStr">
        <is>
          <t>祝日</t>
        </is>
      </c>
    </row>
    <row r="120">
      <c r="A120" s="3" t="n">
        <v>44315</v>
      </c>
      <c r="B120" s="4" t="inlineStr">
        <is>
          <t>昭和の日</t>
        </is>
      </c>
      <c r="C120" s="5">
        <f>IF(A120="","",TEXT(A120,"aaa"))</f>
        <v/>
      </c>
      <c r="D120" s="5" t="inlineStr">
        <is>
          <t>祝日</t>
        </is>
      </c>
    </row>
    <row r="121">
      <c r="A121" s="3" t="n">
        <v>44319</v>
      </c>
      <c r="B121" s="4" t="inlineStr">
        <is>
          <t>憲法記念日</t>
        </is>
      </c>
      <c r="C121" s="5">
        <f>IF(A121="","",TEXT(A121,"aaa"))</f>
        <v/>
      </c>
      <c r="D121" s="5" t="inlineStr">
        <is>
          <t>祝日</t>
        </is>
      </c>
    </row>
    <row r="122">
      <c r="A122" s="3" t="n">
        <v>44320</v>
      </c>
      <c r="B122" s="4" t="inlineStr">
        <is>
          <t>みどりの日</t>
        </is>
      </c>
      <c r="C122" s="5">
        <f>IF(A122="","",TEXT(A122,"aaa"))</f>
        <v/>
      </c>
      <c r="D122" s="5" t="inlineStr">
        <is>
          <t>祝日</t>
        </is>
      </c>
    </row>
    <row r="123">
      <c r="A123" s="3" t="n">
        <v>44321</v>
      </c>
      <c r="B123" s="4" t="inlineStr">
        <is>
          <t>こどもの日</t>
        </is>
      </c>
      <c r="C123" s="5">
        <f>IF(A123="","",TEXT(A123,"aaa"))</f>
        <v/>
      </c>
      <c r="D123" s="5" t="inlineStr">
        <is>
          <t>祝日</t>
        </is>
      </c>
    </row>
    <row r="124">
      <c r="A124" s="3" t="n">
        <v>44399</v>
      </c>
      <c r="B124" s="4" t="inlineStr">
        <is>
          <t>海の日</t>
        </is>
      </c>
      <c r="C124" s="5">
        <f>IF(A124="","",TEXT(A124,"aaa"))</f>
        <v/>
      </c>
      <c r="D124" s="5" t="inlineStr">
        <is>
          <t>祝日</t>
        </is>
      </c>
    </row>
    <row r="125">
      <c r="A125" s="3" t="n">
        <v>44400</v>
      </c>
      <c r="B125" s="4" t="inlineStr">
        <is>
          <t>スポーツの日</t>
        </is>
      </c>
      <c r="C125" s="5">
        <f>IF(A125="","",TEXT(A125,"aaa"))</f>
        <v/>
      </c>
      <c r="D125" s="5" t="inlineStr">
        <is>
          <t>祝日</t>
        </is>
      </c>
    </row>
    <row r="126">
      <c r="A126" s="3" t="n">
        <v>44416</v>
      </c>
      <c r="B126" s="4" t="inlineStr">
        <is>
          <t>山の日</t>
        </is>
      </c>
      <c r="C126" s="5">
        <f>IF(A126="","",TEXT(A126,"aaa"))</f>
        <v/>
      </c>
      <c r="D126" s="5" t="inlineStr">
        <is>
          <t>祝日</t>
        </is>
      </c>
    </row>
    <row r="127">
      <c r="A127" s="3" t="n">
        <v>44417</v>
      </c>
      <c r="B127" s="4" t="inlineStr">
        <is>
          <t>休日</t>
        </is>
      </c>
      <c r="C127" s="5">
        <f>IF(A127="","",TEXT(A127,"aaa"))</f>
        <v/>
      </c>
      <c r="D127" s="5" t="inlineStr">
        <is>
          <t>休日</t>
        </is>
      </c>
    </row>
    <row r="128">
      <c r="A128" s="3" t="n">
        <v>44459</v>
      </c>
      <c r="B128" s="4" t="inlineStr">
        <is>
          <t>敬老の日</t>
        </is>
      </c>
      <c r="C128" s="5">
        <f>IF(A128="","",TEXT(A128,"aaa"))</f>
        <v/>
      </c>
      <c r="D128" s="5" t="inlineStr">
        <is>
          <t>祝日</t>
        </is>
      </c>
    </row>
    <row r="129">
      <c r="A129" s="3" t="n">
        <v>44462</v>
      </c>
      <c r="B129" s="4" t="inlineStr">
        <is>
          <t>秋分の日</t>
        </is>
      </c>
      <c r="C129" s="5">
        <f>IF(A129="","",TEXT(A129,"aaa"))</f>
        <v/>
      </c>
      <c r="D129" s="5" t="inlineStr">
        <is>
          <t>祝日</t>
        </is>
      </c>
    </row>
    <row r="130">
      <c r="A130" s="3" t="n">
        <v>44503</v>
      </c>
      <c r="B130" s="4" t="inlineStr">
        <is>
          <t>文化の日</t>
        </is>
      </c>
      <c r="C130" s="5">
        <f>IF(A130="","",TEXT(A130,"aaa"))</f>
        <v/>
      </c>
      <c r="D130" s="5" t="inlineStr">
        <is>
          <t>祝日</t>
        </is>
      </c>
    </row>
    <row r="131">
      <c r="A131" s="3" t="n">
        <v>44523</v>
      </c>
      <c r="B131" s="4" t="inlineStr">
        <is>
          <t>勤労感謝の日</t>
        </is>
      </c>
      <c r="C131" s="5">
        <f>IF(A131="","",TEXT(A131,"aaa"))</f>
        <v/>
      </c>
      <c r="D131" s="5" t="inlineStr">
        <is>
          <t>祝日</t>
        </is>
      </c>
    </row>
    <row r="132">
      <c r="A132" s="3" t="n">
        <v>44561</v>
      </c>
      <c r="B132" s="4" t="inlineStr">
        <is>
          <t>銀行の休日（年末年始）</t>
        </is>
      </c>
      <c r="C132" s="5">
        <f>IF(A132="","",TEXT(A132,"aaa"))</f>
        <v/>
      </c>
      <c r="D132" s="5" t="inlineStr">
        <is>
          <t>銀行</t>
        </is>
      </c>
    </row>
    <row r="133">
      <c r="A133" s="3" t="n">
        <v>44562</v>
      </c>
      <c r="B133" s="4" t="inlineStr">
        <is>
          <t>元日</t>
        </is>
      </c>
      <c r="C133" s="5">
        <f>IF(A133="","",TEXT(A133,"aaa"))</f>
        <v/>
      </c>
      <c r="D133" s="5" t="inlineStr">
        <is>
          <t>祝日</t>
        </is>
      </c>
    </row>
    <row r="134">
      <c r="A134" s="3" t="n">
        <v>44563</v>
      </c>
      <c r="B134" s="4" t="inlineStr">
        <is>
          <t>銀行の休日（年末年始）</t>
        </is>
      </c>
      <c r="C134" s="5">
        <f>IF(A134="","",TEXT(A134,"aaa"))</f>
        <v/>
      </c>
      <c r="D134" s="5" t="inlineStr">
        <is>
          <t>銀行</t>
        </is>
      </c>
    </row>
    <row r="135">
      <c r="A135" s="3" t="n">
        <v>44564</v>
      </c>
      <c r="B135" s="4" t="inlineStr">
        <is>
          <t>銀行の休日（年末年始）</t>
        </is>
      </c>
      <c r="C135" s="5">
        <f>IF(A135="","",TEXT(A135,"aaa"))</f>
        <v/>
      </c>
      <c r="D135" s="5" t="inlineStr">
        <is>
          <t>銀行</t>
        </is>
      </c>
    </row>
    <row r="136">
      <c r="A136" s="3" t="n">
        <v>44571</v>
      </c>
      <c r="B136" s="4" t="inlineStr">
        <is>
          <t>成人の日</t>
        </is>
      </c>
      <c r="C136" s="5">
        <f>IF(A136="","",TEXT(A136,"aaa"))</f>
        <v/>
      </c>
      <c r="D136" s="5" t="inlineStr">
        <is>
          <t>祝日</t>
        </is>
      </c>
    </row>
    <row r="137">
      <c r="A137" s="3" t="n">
        <v>44603</v>
      </c>
      <c r="B137" s="4" t="inlineStr">
        <is>
          <t>建国記念の日</t>
        </is>
      </c>
      <c r="C137" s="5">
        <f>IF(A137="","",TEXT(A137,"aaa"))</f>
        <v/>
      </c>
      <c r="D137" s="5" t="inlineStr">
        <is>
          <t>祝日</t>
        </is>
      </c>
    </row>
    <row r="138">
      <c r="A138" s="3" t="n">
        <v>44615</v>
      </c>
      <c r="B138" s="4" t="inlineStr">
        <is>
          <t>天皇誕生日</t>
        </is>
      </c>
      <c r="C138" s="5">
        <f>IF(A138="","",TEXT(A138,"aaa"))</f>
        <v/>
      </c>
      <c r="D138" s="5" t="inlineStr">
        <is>
          <t>祝日</t>
        </is>
      </c>
    </row>
    <row r="139">
      <c r="A139" s="3" t="n">
        <v>44641</v>
      </c>
      <c r="B139" s="4" t="inlineStr">
        <is>
          <t>春分の日</t>
        </is>
      </c>
      <c r="C139" s="5">
        <f>IF(A139="","",TEXT(A139,"aaa"))</f>
        <v/>
      </c>
      <c r="D139" s="5" t="inlineStr">
        <is>
          <t>祝日</t>
        </is>
      </c>
    </row>
    <row r="140">
      <c r="A140" s="3" t="n">
        <v>44680</v>
      </c>
      <c r="B140" s="4" t="inlineStr">
        <is>
          <t>昭和の日</t>
        </is>
      </c>
      <c r="C140" s="5">
        <f>IF(A140="","",TEXT(A140,"aaa"))</f>
        <v/>
      </c>
      <c r="D140" s="5" t="inlineStr">
        <is>
          <t>祝日</t>
        </is>
      </c>
    </row>
    <row r="141">
      <c r="A141" s="3" t="n">
        <v>44684</v>
      </c>
      <c r="B141" s="4" t="inlineStr">
        <is>
          <t>憲法記念日</t>
        </is>
      </c>
      <c r="C141" s="5">
        <f>IF(A141="","",TEXT(A141,"aaa"))</f>
        <v/>
      </c>
      <c r="D141" s="5" t="inlineStr">
        <is>
          <t>祝日</t>
        </is>
      </c>
    </row>
    <row r="142">
      <c r="A142" s="3" t="n">
        <v>44685</v>
      </c>
      <c r="B142" s="4" t="inlineStr">
        <is>
          <t>みどりの日</t>
        </is>
      </c>
      <c r="C142" s="5">
        <f>IF(A142="","",TEXT(A142,"aaa"))</f>
        <v/>
      </c>
      <c r="D142" s="5" t="inlineStr">
        <is>
          <t>祝日</t>
        </is>
      </c>
    </row>
    <row r="143">
      <c r="A143" s="3" t="n">
        <v>44686</v>
      </c>
      <c r="B143" s="4" t="inlineStr">
        <is>
          <t>こどもの日</t>
        </is>
      </c>
      <c r="C143" s="5">
        <f>IF(A143="","",TEXT(A143,"aaa"))</f>
        <v/>
      </c>
      <c r="D143" s="5" t="inlineStr">
        <is>
          <t>祝日</t>
        </is>
      </c>
    </row>
    <row r="144">
      <c r="A144" s="3" t="n">
        <v>44760</v>
      </c>
      <c r="B144" s="4" t="inlineStr">
        <is>
          <t>海の日</t>
        </is>
      </c>
      <c r="C144" s="5">
        <f>IF(A144="","",TEXT(A144,"aaa"))</f>
        <v/>
      </c>
      <c r="D144" s="5" t="inlineStr">
        <is>
          <t>祝日</t>
        </is>
      </c>
    </row>
    <row r="145">
      <c r="A145" s="3" t="n">
        <v>44784</v>
      </c>
      <c r="B145" s="4" t="inlineStr">
        <is>
          <t>山の日</t>
        </is>
      </c>
      <c r="C145" s="5">
        <f>IF(A145="","",TEXT(A145,"aaa"))</f>
        <v/>
      </c>
      <c r="D145" s="5" t="inlineStr">
        <is>
          <t>祝日</t>
        </is>
      </c>
    </row>
    <row r="146">
      <c r="A146" s="3" t="n">
        <v>44823</v>
      </c>
      <c r="B146" s="4" t="inlineStr">
        <is>
          <t>敬老の日</t>
        </is>
      </c>
      <c r="C146" s="5">
        <f>IF(A146="","",TEXT(A146,"aaa"))</f>
        <v/>
      </c>
      <c r="D146" s="5" t="inlineStr">
        <is>
          <t>祝日</t>
        </is>
      </c>
    </row>
    <row r="147">
      <c r="A147" s="3" t="n">
        <v>44827</v>
      </c>
      <c r="B147" s="4" t="inlineStr">
        <is>
          <t>秋分の日</t>
        </is>
      </c>
      <c r="C147" s="5">
        <f>IF(A147="","",TEXT(A147,"aaa"))</f>
        <v/>
      </c>
      <c r="D147" s="5" t="inlineStr">
        <is>
          <t>祝日</t>
        </is>
      </c>
    </row>
    <row r="148">
      <c r="A148" s="3" t="n">
        <v>44844</v>
      </c>
      <c r="B148" s="4" t="inlineStr">
        <is>
          <t>スポーツの日</t>
        </is>
      </c>
      <c r="C148" s="5">
        <f>IF(A148="","",TEXT(A148,"aaa"))</f>
        <v/>
      </c>
      <c r="D148" s="5" t="inlineStr">
        <is>
          <t>祝日</t>
        </is>
      </c>
    </row>
    <row r="149">
      <c r="A149" s="3" t="n">
        <v>44868</v>
      </c>
      <c r="B149" s="4" t="inlineStr">
        <is>
          <t>文化の日</t>
        </is>
      </c>
      <c r="C149" s="5">
        <f>IF(A149="","",TEXT(A149,"aaa"))</f>
        <v/>
      </c>
      <c r="D149" s="5" t="inlineStr">
        <is>
          <t>祝日</t>
        </is>
      </c>
    </row>
    <row r="150">
      <c r="A150" s="3" t="n">
        <v>44888</v>
      </c>
      <c r="B150" s="4" t="inlineStr">
        <is>
          <t>勤労感謝の日</t>
        </is>
      </c>
      <c r="C150" s="5">
        <f>IF(A150="","",TEXT(A150,"aaa"))</f>
        <v/>
      </c>
      <c r="D150" s="5" t="inlineStr">
        <is>
          <t>祝日</t>
        </is>
      </c>
    </row>
    <row r="151">
      <c r="A151" s="3" t="n">
        <v>44926</v>
      </c>
      <c r="B151" s="4" t="inlineStr">
        <is>
          <t>銀行の休日（年末年始）</t>
        </is>
      </c>
      <c r="C151" s="5">
        <f>IF(A151="","",TEXT(A151,"aaa"))</f>
        <v/>
      </c>
      <c r="D151" s="5" t="inlineStr">
        <is>
          <t>銀行</t>
        </is>
      </c>
    </row>
    <row r="152">
      <c r="A152" s="3" t="n">
        <v>44927</v>
      </c>
      <c r="B152" s="4" t="inlineStr">
        <is>
          <t>元日</t>
        </is>
      </c>
      <c r="C152" s="5">
        <f>IF(A152="","",TEXT(A152,"aaa"))</f>
        <v/>
      </c>
      <c r="D152" s="5" t="inlineStr">
        <is>
          <t>祝日</t>
        </is>
      </c>
    </row>
    <row r="153">
      <c r="A153" s="3" t="n">
        <v>44928</v>
      </c>
      <c r="B153" s="4" t="inlineStr">
        <is>
          <t>休日</t>
        </is>
      </c>
      <c r="C153" s="5">
        <f>IF(A153="","",TEXT(A153,"aaa"))</f>
        <v/>
      </c>
      <c r="D153" s="5" t="inlineStr">
        <is>
          <t>休日</t>
        </is>
      </c>
    </row>
    <row r="154">
      <c r="A154" s="3" t="n">
        <v>44929</v>
      </c>
      <c r="B154" s="4" t="inlineStr">
        <is>
          <t>銀行の休日（年末年始）</t>
        </is>
      </c>
      <c r="C154" s="5">
        <f>IF(A154="","",TEXT(A154,"aaa"))</f>
        <v/>
      </c>
      <c r="D154" s="5" t="inlineStr">
        <is>
          <t>銀行</t>
        </is>
      </c>
    </row>
    <row r="155">
      <c r="A155" s="3" t="n">
        <v>44935</v>
      </c>
      <c r="B155" s="4" t="inlineStr">
        <is>
          <t>成人の日</t>
        </is>
      </c>
      <c r="C155" s="5">
        <f>IF(A155="","",TEXT(A155,"aaa"))</f>
        <v/>
      </c>
      <c r="D155" s="5" t="inlineStr">
        <is>
          <t>祝日</t>
        </is>
      </c>
    </row>
    <row r="156">
      <c r="A156" s="3" t="n">
        <v>44968</v>
      </c>
      <c r="B156" s="4" t="inlineStr">
        <is>
          <t>建国記念の日</t>
        </is>
      </c>
      <c r="C156" s="5">
        <f>IF(A156="","",TEXT(A156,"aaa"))</f>
        <v/>
      </c>
      <c r="D156" s="5" t="inlineStr">
        <is>
          <t>祝日</t>
        </is>
      </c>
    </row>
    <row r="157">
      <c r="A157" s="3" t="n">
        <v>44980</v>
      </c>
      <c r="B157" s="4" t="inlineStr">
        <is>
          <t>天皇誕生日</t>
        </is>
      </c>
      <c r="C157" s="5">
        <f>IF(A157="","",TEXT(A157,"aaa"))</f>
        <v/>
      </c>
      <c r="D157" s="5" t="inlineStr">
        <is>
          <t>祝日</t>
        </is>
      </c>
    </row>
    <row r="158">
      <c r="A158" s="3" t="n">
        <v>45006</v>
      </c>
      <c r="B158" s="4" t="inlineStr">
        <is>
          <t>春分の日</t>
        </is>
      </c>
      <c r="C158" s="5">
        <f>IF(A158="","",TEXT(A158,"aaa"))</f>
        <v/>
      </c>
      <c r="D158" s="5" t="inlineStr">
        <is>
          <t>祝日</t>
        </is>
      </c>
    </row>
    <row r="159">
      <c r="A159" s="3" t="n">
        <v>45045</v>
      </c>
      <c r="B159" s="4" t="inlineStr">
        <is>
          <t>昭和の日</t>
        </is>
      </c>
      <c r="C159" s="5">
        <f>IF(A159="","",TEXT(A159,"aaa"))</f>
        <v/>
      </c>
      <c r="D159" s="5" t="inlineStr">
        <is>
          <t>祝日</t>
        </is>
      </c>
    </row>
    <row r="160">
      <c r="A160" s="3" t="n">
        <v>45049</v>
      </c>
      <c r="B160" s="4" t="inlineStr">
        <is>
          <t>憲法記念日</t>
        </is>
      </c>
      <c r="C160" s="5">
        <f>IF(A160="","",TEXT(A160,"aaa"))</f>
        <v/>
      </c>
      <c r="D160" s="5" t="inlineStr">
        <is>
          <t>祝日</t>
        </is>
      </c>
    </row>
    <row r="161">
      <c r="A161" s="3" t="n">
        <v>45050</v>
      </c>
      <c r="B161" s="4" t="inlineStr">
        <is>
          <t>みどりの日</t>
        </is>
      </c>
      <c r="C161" s="5">
        <f>IF(A161="","",TEXT(A161,"aaa"))</f>
        <v/>
      </c>
      <c r="D161" s="5" t="inlineStr">
        <is>
          <t>祝日</t>
        </is>
      </c>
    </row>
    <row r="162">
      <c r="A162" s="3" t="n">
        <v>45051</v>
      </c>
      <c r="B162" s="4" t="inlineStr">
        <is>
          <t>こどもの日</t>
        </is>
      </c>
      <c r="C162" s="5">
        <f>IF(A162="","",TEXT(A162,"aaa"))</f>
        <v/>
      </c>
      <c r="D162" s="5" t="inlineStr">
        <is>
          <t>祝日</t>
        </is>
      </c>
    </row>
    <row r="163">
      <c r="A163" s="3" t="n">
        <v>45124</v>
      </c>
      <c r="B163" s="4" t="inlineStr">
        <is>
          <t>海の日</t>
        </is>
      </c>
      <c r="C163" s="5">
        <f>IF(A163="","",TEXT(A163,"aaa"))</f>
        <v/>
      </c>
      <c r="D163" s="5" t="inlineStr">
        <is>
          <t>祝日</t>
        </is>
      </c>
    </row>
    <row r="164">
      <c r="A164" s="3" t="n">
        <v>45149</v>
      </c>
      <c r="B164" s="4" t="inlineStr">
        <is>
          <t>山の日</t>
        </is>
      </c>
      <c r="C164" s="5">
        <f>IF(A164="","",TEXT(A164,"aaa"))</f>
        <v/>
      </c>
      <c r="D164" s="5" t="inlineStr">
        <is>
          <t>祝日</t>
        </is>
      </c>
    </row>
    <row r="165">
      <c r="A165" s="3" t="n">
        <v>45187</v>
      </c>
      <c r="B165" s="4" t="inlineStr">
        <is>
          <t>敬老の日</t>
        </is>
      </c>
      <c r="C165" s="5">
        <f>IF(A165="","",TEXT(A165,"aaa"))</f>
        <v/>
      </c>
      <c r="D165" s="5" t="inlineStr">
        <is>
          <t>祝日</t>
        </is>
      </c>
    </row>
    <row r="166">
      <c r="A166" s="3" t="n">
        <v>45192</v>
      </c>
      <c r="B166" s="4" t="inlineStr">
        <is>
          <t>秋分の日</t>
        </is>
      </c>
      <c r="C166" s="5">
        <f>IF(A166="","",TEXT(A166,"aaa"))</f>
        <v/>
      </c>
      <c r="D166" s="5" t="inlineStr">
        <is>
          <t>祝日</t>
        </is>
      </c>
    </row>
    <row r="167">
      <c r="A167" s="3" t="n">
        <v>45208</v>
      </c>
      <c r="B167" s="4" t="inlineStr">
        <is>
          <t>スポーツの日</t>
        </is>
      </c>
      <c r="C167" s="5">
        <f>IF(A167="","",TEXT(A167,"aaa"))</f>
        <v/>
      </c>
      <c r="D167" s="5" t="inlineStr">
        <is>
          <t>祝日</t>
        </is>
      </c>
    </row>
    <row r="168">
      <c r="A168" s="3" t="n">
        <v>45233</v>
      </c>
      <c r="B168" s="4" t="inlineStr">
        <is>
          <t>文化の日</t>
        </is>
      </c>
      <c r="C168" s="5">
        <f>IF(A168="","",TEXT(A168,"aaa"))</f>
        <v/>
      </c>
      <c r="D168" s="5" t="inlineStr">
        <is>
          <t>祝日</t>
        </is>
      </c>
    </row>
    <row r="169">
      <c r="A169" s="3" t="n">
        <v>45253</v>
      </c>
      <c r="B169" s="4" t="inlineStr">
        <is>
          <t>勤労感謝の日</t>
        </is>
      </c>
      <c r="C169" s="5">
        <f>IF(A169="","",TEXT(A169,"aaa"))</f>
        <v/>
      </c>
      <c r="D169" s="5" t="inlineStr">
        <is>
          <t>祝日</t>
        </is>
      </c>
    </row>
    <row r="170">
      <c r="A170" s="3" t="n">
        <v>45291</v>
      </c>
      <c r="B170" s="4" t="inlineStr">
        <is>
          <t>銀行の休日（年末年始）</t>
        </is>
      </c>
      <c r="C170" s="5">
        <f>IF(A170="","",TEXT(A170,"aaa"))</f>
        <v/>
      </c>
      <c r="D170" s="5" t="inlineStr">
        <is>
          <t>銀行</t>
        </is>
      </c>
    </row>
    <row r="171">
      <c r="A171" s="3" t="n">
        <v>45292</v>
      </c>
      <c r="B171" s="4" t="inlineStr">
        <is>
          <t>元日</t>
        </is>
      </c>
      <c r="C171" s="5">
        <f>IF(A171="","",TEXT(A171,"aaa"))</f>
        <v/>
      </c>
      <c r="D171" s="5" t="inlineStr">
        <is>
          <t>祝日</t>
        </is>
      </c>
    </row>
    <row r="172">
      <c r="A172" s="3" t="n">
        <v>45293</v>
      </c>
      <c r="B172" s="4" t="inlineStr">
        <is>
          <t>銀行の休日（年末年始）</t>
        </is>
      </c>
      <c r="C172" s="5">
        <f>IF(A172="","",TEXT(A172,"aaa"))</f>
        <v/>
      </c>
      <c r="D172" s="5" t="inlineStr">
        <is>
          <t>銀行</t>
        </is>
      </c>
    </row>
    <row r="173">
      <c r="A173" s="3" t="n">
        <v>45294</v>
      </c>
      <c r="B173" s="4" t="inlineStr">
        <is>
          <t>銀行の休日（年末年始）</t>
        </is>
      </c>
      <c r="C173" s="5">
        <f>IF(A173="","",TEXT(A173,"aaa"))</f>
        <v/>
      </c>
      <c r="D173" s="5" t="inlineStr">
        <is>
          <t>銀行</t>
        </is>
      </c>
    </row>
    <row r="174">
      <c r="A174" s="3" t="n">
        <v>45299</v>
      </c>
      <c r="B174" s="4" t="inlineStr">
        <is>
          <t>成人の日</t>
        </is>
      </c>
      <c r="C174" s="5">
        <f>IF(A174="","",TEXT(A174,"aaa"))</f>
        <v/>
      </c>
      <c r="D174" s="5" t="inlineStr">
        <is>
          <t>祝日</t>
        </is>
      </c>
    </row>
    <row r="175">
      <c r="A175" s="3" t="n">
        <v>45333</v>
      </c>
      <c r="B175" s="4" t="inlineStr">
        <is>
          <t>建国記念の日</t>
        </is>
      </c>
      <c r="C175" s="5">
        <f>IF(A175="","",TEXT(A175,"aaa"))</f>
        <v/>
      </c>
      <c r="D175" s="5" t="inlineStr">
        <is>
          <t>祝日</t>
        </is>
      </c>
    </row>
    <row r="176">
      <c r="A176" s="3" t="n">
        <v>45334</v>
      </c>
      <c r="B176" s="4" t="inlineStr">
        <is>
          <t>休日</t>
        </is>
      </c>
      <c r="C176" s="5">
        <f>IF(A176="","",TEXT(A176,"aaa"))</f>
        <v/>
      </c>
      <c r="D176" s="5" t="inlineStr">
        <is>
          <t>休日</t>
        </is>
      </c>
    </row>
    <row r="177">
      <c r="A177" s="3" t="n">
        <v>45345</v>
      </c>
      <c r="B177" s="4" t="inlineStr">
        <is>
          <t>天皇誕生日</t>
        </is>
      </c>
      <c r="C177" s="5">
        <f>IF(A177="","",TEXT(A177,"aaa"))</f>
        <v/>
      </c>
      <c r="D177" s="5" t="inlineStr">
        <is>
          <t>祝日</t>
        </is>
      </c>
    </row>
    <row r="178">
      <c r="A178" s="3" t="n">
        <v>45371</v>
      </c>
      <c r="B178" s="4" t="inlineStr">
        <is>
          <t>春分の日</t>
        </is>
      </c>
      <c r="C178" s="5">
        <f>IF(A178="","",TEXT(A178,"aaa"))</f>
        <v/>
      </c>
      <c r="D178" s="5" t="inlineStr">
        <is>
          <t>祝日</t>
        </is>
      </c>
    </row>
    <row r="179">
      <c r="A179" s="3" t="n">
        <v>45411</v>
      </c>
      <c r="B179" s="4" t="inlineStr">
        <is>
          <t>昭和の日</t>
        </is>
      </c>
      <c r="C179" s="5">
        <f>IF(A179="","",TEXT(A179,"aaa"))</f>
        <v/>
      </c>
      <c r="D179" s="5" t="inlineStr">
        <is>
          <t>祝日</t>
        </is>
      </c>
    </row>
    <row r="180">
      <c r="A180" s="3" t="n">
        <v>45415</v>
      </c>
      <c r="B180" s="4" t="inlineStr">
        <is>
          <t>憲法記念日</t>
        </is>
      </c>
      <c r="C180" s="5">
        <f>IF(A180="","",TEXT(A180,"aaa"))</f>
        <v/>
      </c>
      <c r="D180" s="5" t="inlineStr">
        <is>
          <t>祝日</t>
        </is>
      </c>
    </row>
    <row r="181">
      <c r="A181" s="3" t="n">
        <v>45416</v>
      </c>
      <c r="B181" s="4" t="inlineStr">
        <is>
          <t>みどりの日</t>
        </is>
      </c>
      <c r="C181" s="5">
        <f>IF(A181="","",TEXT(A181,"aaa"))</f>
        <v/>
      </c>
      <c r="D181" s="5" t="inlineStr">
        <is>
          <t>祝日</t>
        </is>
      </c>
    </row>
    <row r="182">
      <c r="A182" s="3" t="n">
        <v>45417</v>
      </c>
      <c r="B182" s="4" t="inlineStr">
        <is>
          <t>こどもの日</t>
        </is>
      </c>
      <c r="C182" s="5">
        <f>IF(A182="","",TEXT(A182,"aaa"))</f>
        <v/>
      </c>
      <c r="D182" s="5" t="inlineStr">
        <is>
          <t>祝日</t>
        </is>
      </c>
    </row>
    <row r="183">
      <c r="A183" s="3" t="n">
        <v>45418</v>
      </c>
      <c r="B183" s="4" t="inlineStr">
        <is>
          <t>休日</t>
        </is>
      </c>
      <c r="C183" s="5">
        <f>IF(A183="","",TEXT(A183,"aaa"))</f>
        <v/>
      </c>
      <c r="D183" s="5" t="inlineStr">
        <is>
          <t>休日</t>
        </is>
      </c>
    </row>
    <row r="184">
      <c r="A184" s="3" t="n">
        <v>45488</v>
      </c>
      <c r="B184" s="4" t="inlineStr">
        <is>
          <t>海の日</t>
        </is>
      </c>
      <c r="C184" s="5">
        <f>IF(A184="","",TEXT(A184,"aaa"))</f>
        <v/>
      </c>
      <c r="D184" s="5" t="inlineStr">
        <is>
          <t>祝日</t>
        </is>
      </c>
    </row>
    <row r="185">
      <c r="A185" s="3" t="n">
        <v>45515</v>
      </c>
      <c r="B185" s="4" t="inlineStr">
        <is>
          <t>山の日</t>
        </is>
      </c>
      <c r="C185" s="5">
        <f>IF(A185="","",TEXT(A185,"aaa"))</f>
        <v/>
      </c>
      <c r="D185" s="5" t="inlineStr">
        <is>
          <t>祝日</t>
        </is>
      </c>
    </row>
    <row r="186">
      <c r="A186" s="3" t="n">
        <v>45516</v>
      </c>
      <c r="B186" s="4" t="inlineStr">
        <is>
          <t>休日</t>
        </is>
      </c>
      <c r="C186" s="5">
        <f>IF(A186="","",TEXT(A186,"aaa"))</f>
        <v/>
      </c>
      <c r="D186" s="5" t="inlineStr">
        <is>
          <t>休日</t>
        </is>
      </c>
    </row>
    <row r="187">
      <c r="A187" s="3" t="n">
        <v>45551</v>
      </c>
      <c r="B187" s="4" t="inlineStr">
        <is>
          <t>敬老の日</t>
        </is>
      </c>
      <c r="C187" s="5">
        <f>IF(A187="","",TEXT(A187,"aaa"))</f>
        <v/>
      </c>
      <c r="D187" s="5" t="inlineStr">
        <is>
          <t>祝日</t>
        </is>
      </c>
    </row>
    <row r="188">
      <c r="A188" s="3" t="n">
        <v>45557</v>
      </c>
      <c r="B188" s="4" t="inlineStr">
        <is>
          <t>秋分の日</t>
        </is>
      </c>
      <c r="C188" s="5">
        <f>IF(A188="","",TEXT(A188,"aaa"))</f>
        <v/>
      </c>
      <c r="D188" s="5" t="inlineStr">
        <is>
          <t>祝日</t>
        </is>
      </c>
    </row>
    <row r="189">
      <c r="A189" s="3" t="n">
        <v>45558</v>
      </c>
      <c r="B189" s="4" t="inlineStr">
        <is>
          <t>休日</t>
        </is>
      </c>
      <c r="C189" s="5">
        <f>IF(A189="","",TEXT(A189,"aaa"))</f>
        <v/>
      </c>
      <c r="D189" s="5" t="inlineStr">
        <is>
          <t>休日</t>
        </is>
      </c>
    </row>
    <row r="190">
      <c r="A190" s="3" t="n">
        <v>45579</v>
      </c>
      <c r="B190" s="4" t="inlineStr">
        <is>
          <t>スポーツの日</t>
        </is>
      </c>
      <c r="C190" s="5">
        <f>IF(A190="","",TEXT(A190,"aaa"))</f>
        <v/>
      </c>
      <c r="D190" s="5" t="inlineStr">
        <is>
          <t>祝日</t>
        </is>
      </c>
    </row>
    <row r="191">
      <c r="A191" s="3" t="n">
        <v>45599</v>
      </c>
      <c r="B191" s="4" t="inlineStr">
        <is>
          <t>文化の日</t>
        </is>
      </c>
      <c r="C191" s="5">
        <f>IF(A191="","",TEXT(A191,"aaa"))</f>
        <v/>
      </c>
      <c r="D191" s="5" t="inlineStr">
        <is>
          <t>祝日</t>
        </is>
      </c>
    </row>
    <row r="192">
      <c r="A192" s="3" t="n">
        <v>45600</v>
      </c>
      <c r="B192" s="4" t="inlineStr">
        <is>
          <t>休日</t>
        </is>
      </c>
      <c r="C192" s="5">
        <f>IF(A192="","",TEXT(A192,"aaa"))</f>
        <v/>
      </c>
      <c r="D192" s="5" t="inlineStr">
        <is>
          <t>休日</t>
        </is>
      </c>
    </row>
    <row r="193">
      <c r="A193" s="3" t="n">
        <v>45619</v>
      </c>
      <c r="B193" s="4" t="inlineStr">
        <is>
          <t>勤労感謝の日</t>
        </is>
      </c>
      <c r="C193" s="5">
        <f>IF(A193="","",TEXT(A193,"aaa"))</f>
        <v/>
      </c>
      <c r="D193" s="5" t="inlineStr">
        <is>
          <t>祝日</t>
        </is>
      </c>
    </row>
    <row r="194">
      <c r="A194" s="3" t="n">
        <v>45657</v>
      </c>
      <c r="B194" s="4" t="inlineStr">
        <is>
          <t>銀行の休日（年末年始）</t>
        </is>
      </c>
      <c r="C194" s="5">
        <f>IF(A194="","",TEXT(A194,"aaa"))</f>
        <v/>
      </c>
      <c r="D194" s="5" t="inlineStr">
        <is>
          <t>銀行</t>
        </is>
      </c>
    </row>
    <row r="195">
      <c r="A195" s="3" t="n">
        <v>45658</v>
      </c>
      <c r="B195" s="4" t="inlineStr">
        <is>
          <t>元日</t>
        </is>
      </c>
      <c r="C195" s="5">
        <f>IF(A195="","",TEXT(A195,"aaa"))</f>
        <v/>
      </c>
      <c r="D195" s="5" t="inlineStr">
        <is>
          <t>祝日</t>
        </is>
      </c>
    </row>
    <row r="196">
      <c r="A196" s="3" t="n">
        <v>45659</v>
      </c>
      <c r="B196" s="4" t="inlineStr">
        <is>
          <t>銀行の休日（年末年始）</t>
        </is>
      </c>
      <c r="C196" s="5">
        <f>IF(A196="","",TEXT(A196,"aaa"))</f>
        <v/>
      </c>
      <c r="D196" s="5" t="inlineStr">
        <is>
          <t>銀行</t>
        </is>
      </c>
    </row>
    <row r="197">
      <c r="A197" s="3" t="n">
        <v>45660</v>
      </c>
      <c r="B197" s="4" t="inlineStr">
        <is>
          <t>銀行の休日（年末年始）</t>
        </is>
      </c>
      <c r="C197" s="5">
        <f>IF(A197="","",TEXT(A197,"aaa"))</f>
        <v/>
      </c>
      <c r="D197" s="5" t="inlineStr">
        <is>
          <t>銀行</t>
        </is>
      </c>
    </row>
    <row r="198">
      <c r="A198" s="3" t="n">
        <v>45670</v>
      </c>
      <c r="B198" s="4" t="inlineStr">
        <is>
          <t>成人の日</t>
        </is>
      </c>
      <c r="C198" s="5">
        <f>IF(A198="","",TEXT(A198,"aaa"))</f>
        <v/>
      </c>
      <c r="D198" s="5" t="inlineStr">
        <is>
          <t>祝日</t>
        </is>
      </c>
    </row>
    <row r="199">
      <c r="A199" s="3" t="n">
        <v>45699</v>
      </c>
      <c r="B199" s="4" t="inlineStr">
        <is>
          <t>建国記念の日</t>
        </is>
      </c>
      <c r="C199" s="5">
        <f>IF(A199="","",TEXT(A199,"aaa"))</f>
        <v/>
      </c>
      <c r="D199" s="5" t="inlineStr">
        <is>
          <t>祝日</t>
        </is>
      </c>
    </row>
    <row r="200">
      <c r="A200" s="3" t="n">
        <v>45711</v>
      </c>
      <c r="B200" s="4" t="inlineStr">
        <is>
          <t>天皇誕生日</t>
        </is>
      </c>
      <c r="C200" s="5">
        <f>IF(A200="","",TEXT(A200,"aaa"))</f>
        <v/>
      </c>
      <c r="D200" s="5" t="inlineStr">
        <is>
          <t>祝日</t>
        </is>
      </c>
    </row>
    <row r="201">
      <c r="A201" s="3" t="n">
        <v>45712</v>
      </c>
      <c r="B201" s="4" t="inlineStr">
        <is>
          <t>休日</t>
        </is>
      </c>
      <c r="C201" s="5">
        <f>IF(A201="","",TEXT(A201,"aaa"))</f>
        <v/>
      </c>
      <c r="D201" s="5" t="inlineStr">
        <is>
          <t>休日</t>
        </is>
      </c>
    </row>
    <row r="202">
      <c r="A202" s="3" t="n">
        <v>45736</v>
      </c>
      <c r="B202" s="4" t="inlineStr">
        <is>
          <t>春分の日</t>
        </is>
      </c>
      <c r="C202" s="5">
        <f>IF(A202="","",TEXT(A202,"aaa"))</f>
        <v/>
      </c>
      <c r="D202" s="5" t="inlineStr">
        <is>
          <t>祝日</t>
        </is>
      </c>
    </row>
    <row r="203">
      <c r="A203" s="3" t="n">
        <v>45776</v>
      </c>
      <c r="B203" s="4" t="inlineStr">
        <is>
          <t>昭和の日</t>
        </is>
      </c>
      <c r="C203" s="5">
        <f>IF(A203="","",TEXT(A203,"aaa"))</f>
        <v/>
      </c>
      <c r="D203" s="5" t="inlineStr">
        <is>
          <t>祝日</t>
        </is>
      </c>
    </row>
    <row r="204">
      <c r="A204" s="3" t="n">
        <v>45780</v>
      </c>
      <c r="B204" s="4" t="inlineStr">
        <is>
          <t>憲法記念日</t>
        </is>
      </c>
      <c r="C204" s="5">
        <f>IF(A204="","",TEXT(A204,"aaa"))</f>
        <v/>
      </c>
      <c r="D204" s="5" t="inlineStr">
        <is>
          <t>祝日</t>
        </is>
      </c>
    </row>
    <row r="205">
      <c r="A205" s="3" t="n">
        <v>45781</v>
      </c>
      <c r="B205" s="4" t="inlineStr">
        <is>
          <t>みどりの日</t>
        </is>
      </c>
      <c r="C205" s="5">
        <f>IF(A205="","",TEXT(A205,"aaa"))</f>
        <v/>
      </c>
      <c r="D205" s="5" t="inlineStr">
        <is>
          <t>祝日</t>
        </is>
      </c>
    </row>
    <row r="206">
      <c r="A206" s="3" t="n">
        <v>45782</v>
      </c>
      <c r="B206" s="4" t="inlineStr">
        <is>
          <t>こどもの日</t>
        </is>
      </c>
      <c r="C206" s="5">
        <f>IF(A206="","",TEXT(A206,"aaa"))</f>
        <v/>
      </c>
      <c r="D206" s="5" t="inlineStr">
        <is>
          <t>祝日</t>
        </is>
      </c>
    </row>
    <row r="207">
      <c r="A207" s="3" t="n">
        <v>45783</v>
      </c>
      <c r="B207" s="4" t="inlineStr">
        <is>
          <t>休日</t>
        </is>
      </c>
      <c r="C207" s="5">
        <f>IF(A207="","",TEXT(A207,"aaa"))</f>
        <v/>
      </c>
      <c r="D207" s="5" t="inlineStr">
        <is>
          <t>休日</t>
        </is>
      </c>
    </row>
    <row r="208">
      <c r="A208" s="3" t="n">
        <v>45859</v>
      </c>
      <c r="B208" s="4" t="inlineStr">
        <is>
          <t>海の日</t>
        </is>
      </c>
      <c r="C208" s="5">
        <f>IF(A208="","",TEXT(A208,"aaa"))</f>
        <v/>
      </c>
      <c r="D208" s="5" t="inlineStr">
        <is>
          <t>祝日</t>
        </is>
      </c>
    </row>
    <row r="209">
      <c r="A209" s="3" t="n">
        <v>45880</v>
      </c>
      <c r="B209" s="4" t="inlineStr">
        <is>
          <t>山の日</t>
        </is>
      </c>
      <c r="C209" s="5">
        <f>IF(A209="","",TEXT(A209,"aaa"))</f>
        <v/>
      </c>
      <c r="D209" s="5" t="inlineStr">
        <is>
          <t>祝日</t>
        </is>
      </c>
    </row>
    <row r="210">
      <c r="A210" s="3" t="n">
        <v>45915</v>
      </c>
      <c r="B210" s="4" t="inlineStr">
        <is>
          <t>敬老の日</t>
        </is>
      </c>
      <c r="C210" s="5">
        <f>IF(A210="","",TEXT(A210,"aaa"))</f>
        <v/>
      </c>
      <c r="D210" s="5" t="inlineStr">
        <is>
          <t>祝日</t>
        </is>
      </c>
    </row>
    <row r="211">
      <c r="A211" s="3" t="n">
        <v>45923</v>
      </c>
      <c r="B211" s="4" t="inlineStr">
        <is>
          <t>秋分の日</t>
        </is>
      </c>
      <c r="C211" s="5">
        <f>IF(A211="","",TEXT(A211,"aaa"))</f>
        <v/>
      </c>
      <c r="D211" s="5" t="inlineStr">
        <is>
          <t>祝日</t>
        </is>
      </c>
    </row>
    <row r="212">
      <c r="A212" s="3" t="n">
        <v>45943</v>
      </c>
      <c r="B212" s="4" t="inlineStr">
        <is>
          <t>スポーツの日</t>
        </is>
      </c>
      <c r="C212" s="5">
        <f>IF(A212="","",TEXT(A212,"aaa"))</f>
        <v/>
      </c>
      <c r="D212" s="5" t="inlineStr">
        <is>
          <t>祝日</t>
        </is>
      </c>
    </row>
    <row r="213">
      <c r="A213" s="3" t="n">
        <v>45964</v>
      </c>
      <c r="B213" s="4" t="inlineStr">
        <is>
          <t>文化の日</t>
        </is>
      </c>
      <c r="C213" s="5">
        <f>IF(A213="","",TEXT(A213,"aaa"))</f>
        <v/>
      </c>
      <c r="D213" s="5" t="inlineStr">
        <is>
          <t>祝日</t>
        </is>
      </c>
    </row>
    <row r="214">
      <c r="A214" s="3" t="n">
        <v>45984</v>
      </c>
      <c r="B214" s="4" t="inlineStr">
        <is>
          <t>勤労感謝の日</t>
        </is>
      </c>
      <c r="C214" s="5">
        <f>IF(A214="","",TEXT(A214,"aaa"))</f>
        <v/>
      </c>
      <c r="D214" s="5" t="inlineStr">
        <is>
          <t>祝日</t>
        </is>
      </c>
    </row>
    <row r="215">
      <c r="A215" s="3" t="n">
        <v>45985</v>
      </c>
      <c r="B215" s="4" t="inlineStr">
        <is>
          <t>休日</t>
        </is>
      </c>
      <c r="C215" s="5">
        <f>IF(A215="","",TEXT(A215,"aaa"))</f>
        <v/>
      </c>
      <c r="D215" s="5" t="inlineStr">
        <is>
          <t>休日</t>
        </is>
      </c>
    </row>
    <row r="216">
      <c r="A216" s="3" t="n">
        <v>46022</v>
      </c>
      <c r="B216" s="4" t="inlineStr">
        <is>
          <t>銀行の休日（年末年始）</t>
        </is>
      </c>
      <c r="C216" s="5">
        <f>IF(A216="","",TEXT(A216,"aaa"))</f>
        <v/>
      </c>
      <c r="D216" s="5" t="inlineStr">
        <is>
          <t>銀行</t>
        </is>
      </c>
    </row>
    <row r="217">
      <c r="A217" s="3" t="n">
        <v>46023</v>
      </c>
      <c r="B217" s="4" t="inlineStr">
        <is>
          <t>元日</t>
        </is>
      </c>
      <c r="C217" s="5">
        <f>IF(A217="","",TEXT(A217,"aaa"))</f>
        <v/>
      </c>
      <c r="D217" s="5" t="inlineStr">
        <is>
          <t>祝日</t>
        </is>
      </c>
    </row>
    <row r="218">
      <c r="A218" s="3" t="n">
        <v>46024</v>
      </c>
      <c r="B218" s="4" t="inlineStr">
        <is>
          <t>銀行の休日（年末年始）</t>
        </is>
      </c>
      <c r="C218" s="5">
        <f>IF(A218="","",TEXT(A218,"aaa"))</f>
        <v/>
      </c>
      <c r="D218" s="5" t="inlineStr">
        <is>
          <t>銀行</t>
        </is>
      </c>
    </row>
    <row r="219">
      <c r="A219" s="3" t="n">
        <v>46025</v>
      </c>
      <c r="B219" s="4" t="inlineStr">
        <is>
          <t>銀行の休日（年末年始）</t>
        </is>
      </c>
      <c r="C219" s="5">
        <f>IF(A219="","",TEXT(A219,"aaa"))</f>
        <v/>
      </c>
      <c r="D219" s="5" t="inlineStr">
        <is>
          <t>銀行</t>
        </is>
      </c>
    </row>
    <row r="220">
      <c r="A220" s="3" t="n">
        <v>46034</v>
      </c>
      <c r="B220" s="4" t="inlineStr">
        <is>
          <t>成人の日</t>
        </is>
      </c>
      <c r="C220" s="5">
        <f>IF(A220="","",TEXT(A220,"aaa"))</f>
        <v/>
      </c>
      <c r="D220" s="5" t="inlineStr">
        <is>
          <t>祝日</t>
        </is>
      </c>
    </row>
    <row r="221">
      <c r="A221" s="3" t="n">
        <v>46064</v>
      </c>
      <c r="B221" s="4" t="inlineStr">
        <is>
          <t>建国記念の日</t>
        </is>
      </c>
      <c r="C221" s="5">
        <f>IF(A221="","",TEXT(A221,"aaa"))</f>
        <v/>
      </c>
      <c r="D221" s="5" t="inlineStr">
        <is>
          <t>祝日</t>
        </is>
      </c>
    </row>
    <row r="222">
      <c r="A222" s="3" t="n">
        <v>46076</v>
      </c>
      <c r="B222" s="4" t="inlineStr">
        <is>
          <t>天皇誕生日</t>
        </is>
      </c>
      <c r="C222" s="5">
        <f>IF(A222="","",TEXT(A222,"aaa"))</f>
        <v/>
      </c>
      <c r="D222" s="5" t="inlineStr">
        <is>
          <t>祝日</t>
        </is>
      </c>
    </row>
    <row r="223">
      <c r="A223" s="3" t="n">
        <v>46101</v>
      </c>
      <c r="B223" s="4" t="inlineStr">
        <is>
          <t>春分の日</t>
        </is>
      </c>
      <c r="C223" s="5">
        <f>IF(A223="","",TEXT(A223,"aaa"))</f>
        <v/>
      </c>
      <c r="D223" s="5" t="inlineStr">
        <is>
          <t>祝日</t>
        </is>
      </c>
    </row>
    <row r="224">
      <c r="A224" s="3" t="n">
        <v>46141</v>
      </c>
      <c r="B224" s="4" t="inlineStr">
        <is>
          <t>昭和の日</t>
        </is>
      </c>
      <c r="C224" s="5">
        <f>IF(A224="","",TEXT(A224,"aaa"))</f>
        <v/>
      </c>
      <c r="D224" s="5" t="inlineStr">
        <is>
          <t>祝日</t>
        </is>
      </c>
    </row>
    <row r="225">
      <c r="A225" s="3" t="n">
        <v>46145</v>
      </c>
      <c r="B225" s="4" t="inlineStr">
        <is>
          <t>憲法記念日</t>
        </is>
      </c>
      <c r="C225" s="5">
        <f>IF(A225="","",TEXT(A225,"aaa"))</f>
        <v/>
      </c>
      <c r="D225" s="5" t="inlineStr">
        <is>
          <t>祝日</t>
        </is>
      </c>
    </row>
    <row r="226">
      <c r="A226" s="3" t="n">
        <v>46146</v>
      </c>
      <c r="B226" s="4" t="inlineStr">
        <is>
          <t>みどりの日</t>
        </is>
      </c>
      <c r="C226" s="5">
        <f>IF(A226="","",TEXT(A226,"aaa"))</f>
        <v/>
      </c>
      <c r="D226" s="5" t="inlineStr">
        <is>
          <t>祝日</t>
        </is>
      </c>
    </row>
    <row r="227">
      <c r="A227" s="3" t="n">
        <v>46147</v>
      </c>
      <c r="B227" s="4" t="inlineStr">
        <is>
          <t>こどもの日</t>
        </is>
      </c>
      <c r="C227" s="5">
        <f>IF(A227="","",TEXT(A227,"aaa"))</f>
        <v/>
      </c>
      <c r="D227" s="5" t="inlineStr">
        <is>
          <t>祝日</t>
        </is>
      </c>
    </row>
    <row r="228">
      <c r="A228" s="3" t="n">
        <v>46148</v>
      </c>
      <c r="B228" s="4" t="inlineStr">
        <is>
          <t>休日</t>
        </is>
      </c>
      <c r="C228" s="5">
        <f>IF(A228="","",TEXT(A228,"aaa"))</f>
        <v/>
      </c>
      <c r="D228" s="5" t="inlineStr">
        <is>
          <t>休日</t>
        </is>
      </c>
    </row>
    <row r="229">
      <c r="A229" s="3" t="n">
        <v>46223</v>
      </c>
      <c r="B229" s="4" t="inlineStr">
        <is>
          <t>海の日</t>
        </is>
      </c>
      <c r="C229" s="5">
        <f>IF(A229="","",TEXT(A229,"aaa"))</f>
        <v/>
      </c>
      <c r="D229" s="5" t="inlineStr">
        <is>
          <t>祝日</t>
        </is>
      </c>
    </row>
    <row r="230">
      <c r="A230" s="3" t="n">
        <v>46245</v>
      </c>
      <c r="B230" s="4" t="inlineStr">
        <is>
          <t>山の日</t>
        </is>
      </c>
      <c r="C230" s="5">
        <f>IF(A230="","",TEXT(A230,"aaa"))</f>
        <v/>
      </c>
      <c r="D230" s="5" t="inlineStr">
        <is>
          <t>祝日</t>
        </is>
      </c>
    </row>
    <row r="231">
      <c r="A231" s="3" t="n">
        <v>46286</v>
      </c>
      <c r="B231" s="4" t="inlineStr">
        <is>
          <t>敬老の日</t>
        </is>
      </c>
      <c r="C231" s="5">
        <f>IF(A231="","",TEXT(A231,"aaa"))</f>
        <v/>
      </c>
      <c r="D231" s="5" t="inlineStr">
        <is>
          <t>祝日</t>
        </is>
      </c>
    </row>
    <row r="232">
      <c r="A232" s="3" t="n">
        <v>46287</v>
      </c>
      <c r="B232" s="4" t="inlineStr">
        <is>
          <t>休日</t>
        </is>
      </c>
      <c r="C232" s="5">
        <f>IF(A232="","",TEXT(A232,"aaa"))</f>
        <v/>
      </c>
      <c r="D232" s="5" t="inlineStr">
        <is>
          <t>休日</t>
        </is>
      </c>
    </row>
    <row r="233">
      <c r="A233" s="3" t="n">
        <v>46288</v>
      </c>
      <c r="B233" s="4" t="inlineStr">
        <is>
          <t>秋分の日</t>
        </is>
      </c>
      <c r="C233" s="5">
        <f>IF(A233="","",TEXT(A233,"aaa"))</f>
        <v/>
      </c>
      <c r="D233" s="5" t="inlineStr">
        <is>
          <t>祝日</t>
        </is>
      </c>
    </row>
    <row r="234">
      <c r="A234" s="3" t="n">
        <v>46307</v>
      </c>
      <c r="B234" s="4" t="inlineStr">
        <is>
          <t>スポーツの日</t>
        </is>
      </c>
      <c r="C234" s="5">
        <f>IF(A234="","",TEXT(A234,"aaa"))</f>
        <v/>
      </c>
      <c r="D234" s="5" t="inlineStr">
        <is>
          <t>祝日</t>
        </is>
      </c>
    </row>
    <row r="235">
      <c r="A235" s="3" t="n">
        <v>46329</v>
      </c>
      <c r="B235" s="4" t="inlineStr">
        <is>
          <t>文化の日</t>
        </is>
      </c>
      <c r="C235" s="5">
        <f>IF(A235="","",TEXT(A235,"aaa"))</f>
        <v/>
      </c>
      <c r="D235" s="5" t="inlineStr">
        <is>
          <t>祝日</t>
        </is>
      </c>
    </row>
    <row r="236">
      <c r="A236" s="3" t="n">
        <v>46349</v>
      </c>
      <c r="B236" s="4" t="inlineStr">
        <is>
          <t>勤労感謝の日</t>
        </is>
      </c>
      <c r="C236" s="5">
        <f>IF(A236="","",TEXT(A236,"aaa"))</f>
        <v/>
      </c>
      <c r="D236" s="5" t="inlineStr">
        <is>
          <t>祝日</t>
        </is>
      </c>
    </row>
    <row r="237">
      <c r="A237" s="3" t="n">
        <v>46387</v>
      </c>
      <c r="B237" s="4" t="inlineStr">
        <is>
          <t>銀行の休日（年末年始）</t>
        </is>
      </c>
      <c r="C237" s="5">
        <f>IF(A237="","",TEXT(A237,"aaa"))</f>
        <v/>
      </c>
      <c r="D237" s="5" t="inlineStr">
        <is>
          <t>銀行</t>
        </is>
      </c>
    </row>
    <row r="238">
      <c r="A238" s="3" t="n">
        <v>46388</v>
      </c>
      <c r="B238" s="4" t="inlineStr">
        <is>
          <t>元日</t>
        </is>
      </c>
      <c r="C238" s="5">
        <f>IF(A238="","",TEXT(A238,"aaa"))</f>
        <v/>
      </c>
      <c r="D238" s="5" t="inlineStr">
        <is>
          <t>祝日</t>
        </is>
      </c>
    </row>
    <row r="239">
      <c r="A239" s="3" t="n">
        <v>46389</v>
      </c>
      <c r="B239" s="4" t="inlineStr">
        <is>
          <t>銀行の休日（年末年始）</t>
        </is>
      </c>
      <c r="C239" s="5">
        <f>IF(A239="","",TEXT(A239,"aaa"))</f>
        <v/>
      </c>
      <c r="D239" s="5" t="inlineStr">
        <is>
          <t>銀行</t>
        </is>
      </c>
    </row>
    <row r="240">
      <c r="A240" s="3" t="n">
        <v>46390</v>
      </c>
      <c r="B240" s="4" t="inlineStr">
        <is>
          <t>銀行の休日（年末年始）</t>
        </is>
      </c>
      <c r="C240" s="5">
        <f>IF(A240="","",TEXT(A240,"aaa"))</f>
        <v/>
      </c>
      <c r="D240" s="5" t="inlineStr">
        <is>
          <t>銀行</t>
        </is>
      </c>
    </row>
    <row r="241">
      <c r="A241" s="3" t="n">
        <v>46398</v>
      </c>
      <c r="B241" s="4" t="inlineStr">
        <is>
          <t>成人の日</t>
        </is>
      </c>
      <c r="C241" s="5">
        <f>IF(A241="","",TEXT(A241,"aaa"))</f>
        <v/>
      </c>
      <c r="D241" s="5" t="inlineStr">
        <is>
          <t>祝日</t>
        </is>
      </c>
    </row>
    <row r="242">
      <c r="A242" s="3" t="n">
        <v>46429</v>
      </c>
      <c r="B242" s="4" t="inlineStr">
        <is>
          <t>建国記念の日</t>
        </is>
      </c>
      <c r="C242" s="5">
        <f>IF(A242="","",TEXT(A242,"aaa"))</f>
        <v/>
      </c>
      <c r="D242" s="5" t="inlineStr">
        <is>
          <t>祝日</t>
        </is>
      </c>
    </row>
    <row r="243">
      <c r="A243" s="3" t="n">
        <v>46441</v>
      </c>
      <c r="B243" s="4" t="inlineStr">
        <is>
          <t>天皇誕生日</t>
        </is>
      </c>
      <c r="C243" s="5">
        <f>IF(A243="","",TEXT(A243,"aaa"))</f>
        <v/>
      </c>
      <c r="D243" s="5" t="inlineStr">
        <is>
          <t>祝日</t>
        </is>
      </c>
    </row>
    <row r="244">
      <c r="A244" s="3" t="n">
        <v>46467</v>
      </c>
      <c r="B244" s="4" t="inlineStr">
        <is>
          <t>春分の日</t>
        </is>
      </c>
      <c r="C244" s="5">
        <f>IF(A244="","",TEXT(A244,"aaa"))</f>
        <v/>
      </c>
      <c r="D244" s="5" t="inlineStr">
        <is>
          <t>祝日</t>
        </is>
      </c>
    </row>
    <row r="245">
      <c r="A245" s="3" t="n">
        <v>46468</v>
      </c>
      <c r="B245" s="4" t="inlineStr">
        <is>
          <t>休日</t>
        </is>
      </c>
      <c r="C245" s="5">
        <f>IF(A245="","",TEXT(A245,"aaa"))</f>
        <v/>
      </c>
      <c r="D245" s="5" t="inlineStr">
        <is>
          <t>休日</t>
        </is>
      </c>
    </row>
    <row r="246">
      <c r="A246" s="3" t="n">
        <v>46506</v>
      </c>
      <c r="B246" s="4" t="inlineStr">
        <is>
          <t>昭和の日</t>
        </is>
      </c>
      <c r="C246" s="5">
        <f>IF(A246="","",TEXT(A246,"aaa"))</f>
        <v/>
      </c>
      <c r="D246" s="5" t="inlineStr">
        <is>
          <t>祝日</t>
        </is>
      </c>
    </row>
    <row r="247">
      <c r="A247" s="3" t="n">
        <v>46510</v>
      </c>
      <c r="B247" s="4" t="inlineStr">
        <is>
          <t>憲法記念日</t>
        </is>
      </c>
      <c r="C247" s="5">
        <f>IF(A247="","",TEXT(A247,"aaa"))</f>
        <v/>
      </c>
      <c r="D247" s="5" t="inlineStr">
        <is>
          <t>祝日</t>
        </is>
      </c>
    </row>
    <row r="248">
      <c r="A248" s="3" t="n">
        <v>46511</v>
      </c>
      <c r="B248" s="4" t="inlineStr">
        <is>
          <t>みどりの日</t>
        </is>
      </c>
      <c r="C248" s="5">
        <f>IF(A248="","",TEXT(A248,"aaa"))</f>
        <v/>
      </c>
      <c r="D248" s="5" t="inlineStr">
        <is>
          <t>祝日</t>
        </is>
      </c>
    </row>
    <row r="249">
      <c r="A249" s="3" t="n">
        <v>46512</v>
      </c>
      <c r="B249" s="4" t="inlineStr">
        <is>
          <t>こどもの日</t>
        </is>
      </c>
      <c r="C249" s="5">
        <f>IF(A249="","",TEXT(A249,"aaa"))</f>
        <v/>
      </c>
      <c r="D249" s="5" t="inlineStr">
        <is>
          <t>祝日</t>
        </is>
      </c>
    </row>
    <row r="250">
      <c r="A250" s="3" t="n">
        <v>46587</v>
      </c>
      <c r="B250" s="4" t="inlineStr">
        <is>
          <t>海の日</t>
        </is>
      </c>
      <c r="C250" s="5">
        <f>IF(A250="","",TEXT(A250,"aaa"))</f>
        <v/>
      </c>
      <c r="D250" s="5" t="inlineStr">
        <is>
          <t>祝日</t>
        </is>
      </c>
    </row>
    <row r="251">
      <c r="A251" s="3" t="n">
        <v>46610</v>
      </c>
      <c r="B251" s="4" t="inlineStr">
        <is>
          <t>山の日</t>
        </is>
      </c>
      <c r="C251" s="5">
        <f>IF(A251="","",TEXT(A251,"aaa"))</f>
        <v/>
      </c>
      <c r="D251" s="5" t="inlineStr">
        <is>
          <t>祝日</t>
        </is>
      </c>
    </row>
    <row r="252">
      <c r="A252" s="3" t="n">
        <v>46650</v>
      </c>
      <c r="B252" s="4" t="inlineStr">
        <is>
          <t>敬老の日</t>
        </is>
      </c>
      <c r="C252" s="5">
        <f>IF(A252="","",TEXT(A252,"aaa"))</f>
        <v/>
      </c>
      <c r="D252" s="5" t="inlineStr">
        <is>
          <t>祝日</t>
        </is>
      </c>
    </row>
    <row r="253">
      <c r="A253" s="3" t="n">
        <v>46653</v>
      </c>
      <c r="B253" s="4" t="inlineStr">
        <is>
          <t>秋分の日</t>
        </is>
      </c>
      <c r="C253" s="5">
        <f>IF(A253="","",TEXT(A253,"aaa"))</f>
        <v/>
      </c>
      <c r="D253" s="5" t="inlineStr">
        <is>
          <t>祝日</t>
        </is>
      </c>
    </row>
    <row r="254">
      <c r="A254" s="3" t="n">
        <v>46671</v>
      </c>
      <c r="B254" s="4" t="inlineStr">
        <is>
          <t>スポーツの日</t>
        </is>
      </c>
      <c r="C254" s="5">
        <f>IF(A254="","",TEXT(A254,"aaa"))</f>
        <v/>
      </c>
      <c r="D254" s="5" t="inlineStr">
        <is>
          <t>祝日</t>
        </is>
      </c>
    </row>
    <row r="255">
      <c r="A255" s="3" t="n">
        <v>46694</v>
      </c>
      <c r="B255" s="4" t="inlineStr">
        <is>
          <t>文化の日</t>
        </is>
      </c>
      <c r="C255" s="5">
        <f>IF(A255="","",TEXT(A255,"aaa"))</f>
        <v/>
      </c>
      <c r="D255" s="5" t="inlineStr">
        <is>
          <t>祝日</t>
        </is>
      </c>
    </row>
    <row r="256">
      <c r="A256" s="3" t="n">
        <v>46714</v>
      </c>
      <c r="B256" s="4" t="inlineStr">
        <is>
          <t>勤労感謝の日</t>
        </is>
      </c>
      <c r="C256" s="5">
        <f>IF(A256="","",TEXT(A256,"aaa"))</f>
        <v/>
      </c>
      <c r="D256" s="5" t="inlineStr">
        <is>
          <t>祝日</t>
        </is>
      </c>
    </row>
    <row r="257">
      <c r="A257" s="3" t="n">
        <v>46752</v>
      </c>
      <c r="B257" s="4" t="inlineStr">
        <is>
          <t>銀行の休日（年末年始）</t>
        </is>
      </c>
      <c r="C257" s="5">
        <f>IF(A257="","",TEXT(A257,"aaa"))</f>
        <v/>
      </c>
      <c r="D257" s="5" t="inlineStr">
        <is>
          <t>銀行</t>
        </is>
      </c>
    </row>
    <row r="258">
      <c r="A258" s="3" t="n">
        <v>46753</v>
      </c>
      <c r="B258" s="4" t="inlineStr">
        <is>
          <t>銀行の休日（年末年始）</t>
        </is>
      </c>
      <c r="C258" s="5">
        <f>IF(A258="","",TEXT(A258,"aaa"))</f>
        <v/>
      </c>
      <c r="D258" s="5" t="inlineStr">
        <is>
          <t>銀行</t>
        </is>
      </c>
    </row>
    <row r="259">
      <c r="A259" s="3" t="n">
        <v>46754</v>
      </c>
      <c r="B259" s="4" t="inlineStr">
        <is>
          <t>銀行の休日（年末年始）</t>
        </is>
      </c>
      <c r="C259" s="5">
        <f>IF(A259="","",TEXT(A259,"aaa"))</f>
        <v/>
      </c>
      <c r="D259" s="5" t="inlineStr">
        <is>
          <t>銀行</t>
        </is>
      </c>
    </row>
    <row r="260">
      <c r="A260" s="3" t="n">
        <v>46755</v>
      </c>
      <c r="B260" s="4" t="inlineStr">
        <is>
          <t>銀行の休日（年末年始）</t>
        </is>
      </c>
      <c r="C260" s="5">
        <f>IF(A260="","",TEXT(A260,"aaa"))</f>
        <v/>
      </c>
      <c r="D260" s="5" t="inlineStr">
        <is>
          <t>銀行</t>
        </is>
      </c>
    </row>
    <row r="261">
      <c r="A261" s="6" t="n"/>
      <c r="B261" s="7" t="n"/>
      <c r="C261" s="5">
        <f>IF(A261="","",TEXT(A261,"aaa"))</f>
        <v/>
      </c>
      <c r="D261" s="8" t="n"/>
    </row>
    <row r="262">
      <c r="A262" s="6" t="n"/>
      <c r="B262" s="7" t="n"/>
      <c r="C262" s="5">
        <f>IF(A262="","",TEXT(A262,"aaa"))</f>
        <v/>
      </c>
      <c r="D262" s="8" t="n"/>
    </row>
    <row r="263">
      <c r="A263" s="6" t="n"/>
      <c r="B263" s="7" t="n"/>
      <c r="C263" s="5">
        <f>IF(A263="","",TEXT(A263,"aaa"))</f>
        <v/>
      </c>
      <c r="D263" s="8" t="n"/>
    </row>
    <row r="264">
      <c r="A264" s="6" t="n"/>
      <c r="B264" s="7" t="n"/>
      <c r="C264" s="5">
        <f>IF(A264="","",TEXT(A264,"aaa"))</f>
        <v/>
      </c>
      <c r="D264" s="8" t="n"/>
    </row>
    <row r="265">
      <c r="A265" s="6" t="n"/>
      <c r="B265" s="7" t="n"/>
      <c r="C265" s="5">
        <f>IF(A265="","",TEXT(A265,"aaa"))</f>
        <v/>
      </c>
      <c r="D265" s="8" t="n"/>
    </row>
    <row r="266">
      <c r="A266" s="6" t="n"/>
      <c r="B266" s="7" t="n"/>
      <c r="C266" s="5">
        <f>IF(A266="","",TEXT(A266,"aaa"))</f>
        <v/>
      </c>
      <c r="D266" s="8" t="n"/>
    </row>
    <row r="267">
      <c r="A267" s="6" t="n"/>
      <c r="B267" s="7" t="n"/>
      <c r="C267" s="5">
        <f>IF(A267="","",TEXT(A267,"aaa"))</f>
        <v/>
      </c>
      <c r="D267" s="8" t="n"/>
    </row>
    <row r="268">
      <c r="A268" s="6" t="n"/>
      <c r="B268" s="7" t="n"/>
      <c r="C268" s="5">
        <f>IF(A268="","",TEXT(A268,"aaa"))</f>
        <v/>
      </c>
      <c r="D268" s="8" t="n"/>
    </row>
    <row r="269">
      <c r="A269" s="6" t="n"/>
      <c r="B269" s="7" t="n"/>
      <c r="C269" s="5">
        <f>IF(A269="","",TEXT(A269,"aaa"))</f>
        <v/>
      </c>
      <c r="D269" s="8" t="n"/>
    </row>
    <row r="270">
      <c r="A270" s="6" t="n"/>
      <c r="B270" s="7" t="n"/>
      <c r="C270" s="5">
        <f>IF(A270="","",TEXT(A270,"aaa"))</f>
        <v/>
      </c>
      <c r="D270" s="8" t="n"/>
    </row>
    <row r="271">
      <c r="A271" s="6" t="n"/>
      <c r="B271" s="7" t="n"/>
      <c r="C271" s="5">
        <f>IF(A271="","",TEXT(A271,"aaa"))</f>
        <v/>
      </c>
      <c r="D271" s="8" t="n"/>
    </row>
    <row r="272">
      <c r="A272" s="6" t="n"/>
      <c r="B272" s="7" t="n"/>
      <c r="C272" s="5">
        <f>IF(A272="","",TEXT(A272,"aaa"))</f>
        <v/>
      </c>
      <c r="D272" s="8" t="n"/>
    </row>
    <row r="273">
      <c r="A273" s="6" t="n"/>
      <c r="B273" s="7" t="n"/>
      <c r="C273" s="5">
        <f>IF(A273="","",TEXT(A273,"aaa"))</f>
        <v/>
      </c>
      <c r="D273" s="8" t="n"/>
    </row>
    <row r="274">
      <c r="A274" s="6" t="n"/>
      <c r="B274" s="7" t="n"/>
      <c r="C274" s="5">
        <f>IF(A274="","",TEXT(A274,"aaa"))</f>
        <v/>
      </c>
      <c r="D274" s="8" t="n"/>
    </row>
    <row r="275">
      <c r="A275" s="6" t="n"/>
      <c r="B275" s="7" t="n"/>
      <c r="C275" s="5">
        <f>IF(A275="","",TEXT(A275,"aaa"))</f>
        <v/>
      </c>
      <c r="D275" s="8" t="n"/>
    </row>
    <row r="276">
      <c r="A276" s="6" t="n"/>
      <c r="B276" s="7" t="n"/>
      <c r="C276" s="5">
        <f>IF(A276="","",TEXT(A276,"aaa"))</f>
        <v/>
      </c>
      <c r="D276" s="8" t="n"/>
    </row>
    <row r="277">
      <c r="A277" s="6" t="n"/>
      <c r="B277" s="7" t="n"/>
      <c r="C277" s="5">
        <f>IF(A277="","",TEXT(A277,"aaa"))</f>
        <v/>
      </c>
      <c r="D277" s="8" t="n"/>
    </row>
    <row r="278">
      <c r="A278" s="6" t="n"/>
      <c r="B278" s="7" t="n"/>
      <c r="C278" s="5">
        <f>IF(A278="","",TEXT(A278,"aaa"))</f>
        <v/>
      </c>
      <c r="D278" s="8" t="n"/>
    </row>
    <row r="279">
      <c r="A279" s="6" t="n"/>
      <c r="B279" s="7" t="n"/>
      <c r="C279" s="5">
        <f>IF(A279="","",TEXT(A279,"aaa"))</f>
        <v/>
      </c>
      <c r="D279" s="8" t="n"/>
    </row>
    <row r="280">
      <c r="A280" s="6" t="n"/>
      <c r="B280" s="7" t="n"/>
      <c r="C280" s="5">
        <f>IF(A280="","",TEXT(A280,"aaa"))</f>
        <v/>
      </c>
      <c r="D280" s="8" t="n"/>
    </row>
    <row r="281">
      <c r="A281" s="6" t="n"/>
      <c r="B281" s="7" t="n"/>
      <c r="C281" s="5">
        <f>IF(A281="","",TEXT(A281,"aaa"))</f>
        <v/>
      </c>
      <c r="D281" s="8" t="n"/>
    </row>
    <row r="282">
      <c r="A282" s="6" t="n"/>
      <c r="B282" s="7" t="n"/>
      <c r="C282" s="5">
        <f>IF(A282="","",TEXT(A282,"aaa"))</f>
        <v/>
      </c>
      <c r="D282" s="8" t="n"/>
    </row>
    <row r="283">
      <c r="A283" s="6" t="n"/>
      <c r="B283" s="7" t="n"/>
      <c r="C283" s="5">
        <f>IF(A283="","",TEXT(A283,"aaa"))</f>
        <v/>
      </c>
      <c r="D283" s="8" t="n"/>
    </row>
    <row r="284">
      <c r="A284" s="6" t="n"/>
      <c r="B284" s="7" t="n"/>
      <c r="C284" s="5">
        <f>IF(A284="","",TEXT(A284,"aaa"))</f>
        <v/>
      </c>
      <c r="D284" s="8" t="n"/>
    </row>
    <row r="285">
      <c r="A285" s="6" t="n"/>
      <c r="B285" s="7" t="n"/>
      <c r="C285" s="5">
        <f>IF(A285="","",TEXT(A285,"aaa"))</f>
        <v/>
      </c>
      <c r="D285" s="8" t="n"/>
    </row>
    <row r="286">
      <c r="A286" s="6" t="n"/>
      <c r="B286" s="7" t="n"/>
      <c r="C286" s="5">
        <f>IF(A286="","",TEXT(A286,"aaa"))</f>
        <v/>
      </c>
      <c r="D286" s="8" t="n"/>
    </row>
    <row r="287">
      <c r="A287" s="6" t="n"/>
      <c r="B287" s="7" t="n"/>
      <c r="C287" s="5">
        <f>IF(A287="","",TEXT(A287,"aaa"))</f>
        <v/>
      </c>
      <c r="D287" s="8" t="n"/>
    </row>
    <row r="288">
      <c r="A288" s="6" t="n"/>
      <c r="B288" s="7" t="n"/>
      <c r="C288" s="5">
        <f>IF(A288="","",TEXT(A288,"aaa"))</f>
        <v/>
      </c>
      <c r="D288" s="8" t="n"/>
    </row>
    <row r="289">
      <c r="A289" s="6" t="n"/>
      <c r="B289" s="7" t="n"/>
      <c r="C289" s="5">
        <f>IF(A289="","",TEXT(A289,"aaa"))</f>
        <v/>
      </c>
      <c r="D289" s="8" t="n"/>
    </row>
    <row r="290">
      <c r="A290" s="6" t="n"/>
      <c r="B290" s="7" t="n"/>
      <c r="C290" s="5">
        <f>IF(A290="","",TEXT(A290,"aaa"))</f>
        <v/>
      </c>
      <c r="D290" s="8" t="n"/>
    </row>
    <row r="291">
      <c r="A291" s="6" t="n"/>
      <c r="B291" s="7" t="n"/>
      <c r="C291" s="5">
        <f>IF(A291="","",TEXT(A291,"aaa"))</f>
        <v/>
      </c>
      <c r="D291" s="8" t="n"/>
    </row>
    <row r="292">
      <c r="A292" s="6" t="n"/>
      <c r="B292" s="7" t="n"/>
      <c r="C292" s="5">
        <f>IF(A292="","",TEXT(A292,"aaa"))</f>
        <v/>
      </c>
      <c r="D292" s="8" t="n"/>
    </row>
    <row r="293">
      <c r="A293" s="6" t="n"/>
      <c r="B293" s="7" t="n"/>
      <c r="C293" s="5">
        <f>IF(A293="","",TEXT(A293,"aaa"))</f>
        <v/>
      </c>
      <c r="D293" s="8" t="n"/>
    </row>
    <row r="294">
      <c r="A294" s="6" t="n"/>
      <c r="B294" s="7" t="n"/>
      <c r="C294" s="5">
        <f>IF(A294="","",TEXT(A294,"aaa"))</f>
        <v/>
      </c>
      <c r="D294" s="8" t="n"/>
    </row>
    <row r="295">
      <c r="A295" s="6" t="n"/>
      <c r="B295" s="7" t="n"/>
      <c r="C295" s="5">
        <f>IF(A295="","",TEXT(A295,"aaa"))</f>
        <v/>
      </c>
      <c r="D295" s="8" t="n"/>
    </row>
    <row r="296">
      <c r="A296" s="6" t="n"/>
      <c r="B296" s="7" t="n"/>
      <c r="C296" s="5">
        <f>IF(A296="","",TEXT(A296,"aaa"))</f>
        <v/>
      </c>
      <c r="D296" s="8" t="n"/>
    </row>
    <row r="297">
      <c r="A297" s="6" t="n"/>
      <c r="B297" s="7" t="n"/>
      <c r="C297" s="5">
        <f>IF(A297="","",TEXT(A297,"aaa"))</f>
        <v/>
      </c>
      <c r="D297" s="8" t="n"/>
    </row>
    <row r="298">
      <c r="A298" s="6" t="n"/>
      <c r="B298" s="7" t="n"/>
      <c r="C298" s="5">
        <f>IF(A298="","",TEXT(A298,"aaa"))</f>
        <v/>
      </c>
      <c r="D298" s="8" t="n"/>
    </row>
    <row r="299">
      <c r="A299" s="6" t="n"/>
      <c r="B299" s="7" t="n"/>
      <c r="C299" s="5">
        <f>IF(A299="","",TEXT(A299,"aaa"))</f>
        <v/>
      </c>
      <c r="D299" s="8" t="n"/>
    </row>
    <row r="300">
      <c r="A300" s="6" t="n"/>
      <c r="B300" s="7" t="n"/>
      <c r="C300" s="5">
        <f>IF(A300="","",TEXT(A300,"aaa"))</f>
        <v/>
      </c>
      <c r="D300" s="8" t="n"/>
    </row>
    <row r="301">
      <c r="A301" s="6" t="n"/>
      <c r="B301" s="7" t="n"/>
      <c r="C301" s="5">
        <f>IF(A301="","",TEXT(A301,"aaa"))</f>
        <v/>
      </c>
      <c r="D301" s="8" t="n"/>
    </row>
    <row r="302">
      <c r="A302" s="6" t="n"/>
      <c r="B302" s="7" t="n"/>
      <c r="C302" s="5">
        <f>IF(A302="","",TEXT(A302,"aaa"))</f>
        <v/>
      </c>
      <c r="D302" s="8" t="n"/>
    </row>
    <row r="303">
      <c r="A303" s="6" t="n"/>
      <c r="B303" s="7" t="n"/>
      <c r="C303" s="5">
        <f>IF(A303="","",TEXT(A303,"aaa"))</f>
        <v/>
      </c>
      <c r="D303" s="8" t="n"/>
    </row>
  </sheetData>
  <conditionalFormatting sqref="A4:D303">
    <cfRule type="expression" priority="1" dxfId="0">
      <formula>$D4="銀行"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9"/>
  <sheetViews>
    <sheetView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6" customWidth="1" min="4" max="4"/>
    <col width="8" customWidth="1" min="5" max="5"/>
    <col width="16" customWidth="1" min="6" max="6"/>
    <col width="9" customWidth="1" min="7" max="7"/>
    <col width="9" customWidth="1" min="8" max="8"/>
    <col width="9" customWidth="1" min="9" max="9"/>
    <col width="11" customWidth="1" min="10" max="10"/>
    <col width="14" customWidth="1" min="11" max="11"/>
    <col width="12" customWidth="1" min="12" max="12"/>
    <col width="12" customWidth="1" min="13" max="13"/>
    <col width="13" customWidth="1" min="14" max="14"/>
    <col width="10" customWidth="1" min="15" max="15"/>
  </cols>
  <sheetData>
    <row r="1">
      <c r="A1" s="1" t="inlineStr">
        <is>
          <t>給料日が休みに当たったときの、12か月の実際の支払日</t>
        </is>
      </c>
    </row>
    <row r="3">
      <c r="A3" t="inlineStr">
        <is>
          <t>年</t>
        </is>
      </c>
      <c r="C3" s="8" t="n">
        <v>2027</v>
      </c>
      <c r="F3" s="4" t="inlineStr">
        <is>
          <t>早まった回数</t>
        </is>
      </c>
      <c r="G3" s="9" t="n"/>
      <c r="H3" s="10" t="n"/>
      <c r="I3" s="11">
        <f>COUNTIF(E14:E25,"&lt;0")</f>
        <v/>
      </c>
    </row>
    <row r="4">
      <c r="A4" t="inlineStr">
        <is>
          <t>給料日（31で末日）</t>
        </is>
      </c>
      <c r="C4" s="8" t="n">
        <v>25</v>
      </c>
      <c r="F4" s="4" t="inlineStr">
        <is>
          <t>遅れた回数</t>
        </is>
      </c>
      <c r="G4" s="9" t="n"/>
      <c r="H4" s="10" t="n"/>
      <c r="I4" s="12">
        <f>COUNTIF(E14:E25,"&gt;0")</f>
        <v/>
      </c>
    </row>
    <row r="5">
      <c r="A5" t="inlineStr">
        <is>
          <t>休みに当たったら</t>
        </is>
      </c>
      <c r="C5" s="8" t="inlineStr">
        <is>
          <t>前倒し</t>
        </is>
      </c>
      <c r="F5" s="4" t="inlineStr">
        <is>
          <t>月をまたいだ回数</t>
        </is>
      </c>
      <c r="G5" s="9" t="n"/>
      <c r="H5" s="10" t="n"/>
      <c r="I5" s="12">
        <f>COUNTIF(G14:G25,"またぐ")</f>
        <v/>
      </c>
    </row>
    <row r="6">
      <c r="A6" t="inlineStr">
        <is>
          <t>締め日（31で末日）</t>
        </is>
      </c>
      <c r="C6" s="8" t="n">
        <v>20</v>
      </c>
      <c r="F6" s="4" t="inlineStr">
        <is>
          <t>給料が1回も出ない月</t>
        </is>
      </c>
      <c r="G6" s="9" t="n"/>
      <c r="H6" s="10" t="n"/>
      <c r="I6" s="11">
        <f>COUNTIF(I14:I25,0)</f>
        <v/>
      </c>
    </row>
    <row r="7">
      <c r="A7" t="inlineStr">
        <is>
          <t>締めの月</t>
        </is>
      </c>
      <c r="C7" s="8" t="inlineStr">
        <is>
          <t>当月</t>
        </is>
      </c>
      <c r="F7" s="4" t="inlineStr">
        <is>
          <t>前回からの日数 最長</t>
        </is>
      </c>
      <c r="G7" s="9" t="n"/>
      <c r="H7" s="10" t="n"/>
      <c r="I7" s="12">
        <f>MAX(H14:H25)</f>
        <v/>
      </c>
    </row>
    <row r="8">
      <c r="A8" t="inlineStr">
        <is>
          <t>データ期限（何営業日前）</t>
        </is>
      </c>
      <c r="C8" s="8" t="n">
        <v>3</v>
      </c>
      <c r="F8" s="4" t="inlineStr">
        <is>
          <t>前回からの日数 最短</t>
        </is>
      </c>
      <c r="G8" s="9" t="n"/>
      <c r="H8" s="10" t="n"/>
      <c r="I8" s="12">
        <f>MIN(H14:H25)</f>
        <v/>
      </c>
    </row>
    <row r="9">
      <c r="F9" s="4" t="inlineStr">
        <is>
          <t>締めから支払までの営業日 最少</t>
        </is>
      </c>
      <c r="G9" s="9" t="n"/>
      <c r="H9" s="10" t="n"/>
      <c r="I9" s="12">
        <f>MIN(K14:K25)</f>
        <v/>
      </c>
    </row>
    <row r="10">
      <c r="F10" s="4" t="inlineStr">
        <is>
          <t>誤った式で日がずれる月</t>
        </is>
      </c>
      <c r="G10" s="9" t="n"/>
      <c r="H10" s="10" t="n"/>
      <c r="I10" s="12">
        <f>COUNTIF(O14:O25,"違う")</f>
        <v/>
      </c>
    </row>
    <row r="11">
      <c r="F11" t="inlineStr">
        <is>
          <t>注意</t>
        </is>
      </c>
      <c r="I11">
        <f>IF(OR($C$3&lt;2016,$C$3&gt;2027),"祝日の一覧がない年",IF(OR($C$4&lt;1,$C$4&gt;31,$C$6&lt;1,$C$6&gt;31),"日は1から31で入れる",IF(AND($C$5&lt;&gt;"前倒し",$C$5&lt;&gt;"後ろ倒し"),"前倒しか後ろ倒しを選ぶ","")))</f>
        <v/>
      </c>
    </row>
    <row r="12" ht="58" customHeight="1">
      <c r="A12" s="2" t="inlineStr">
        <is>
          <t>月</t>
        </is>
      </c>
      <c r="B12" s="2" t="inlineStr">
        <is>
          <t>本来の支払日</t>
        </is>
      </c>
      <c r="C12" s="2" t="inlineStr">
        <is>
          <t>実際の支払日</t>
        </is>
      </c>
      <c r="D12" s="2" t="inlineStr">
        <is>
          <t>曜日</t>
        </is>
      </c>
      <c r="E12" s="2" t="inlineStr">
        <is>
          <t>ずれ（日）</t>
        </is>
      </c>
      <c r="F12" s="2" t="inlineStr">
        <is>
          <t>ずらした理由</t>
        </is>
      </c>
      <c r="G12" s="2" t="inlineStr">
        <is>
          <t>月をまたぐ</t>
        </is>
      </c>
      <c r="H12" s="2" t="inlineStr">
        <is>
          <t>前回からの日数</t>
        </is>
      </c>
      <c r="I12" s="2" t="inlineStr">
        <is>
          <t>この月に出た給料</t>
        </is>
      </c>
      <c r="J12" s="2" t="inlineStr">
        <is>
          <t>締め日</t>
        </is>
      </c>
      <c r="K12" s="2" t="inlineStr">
        <is>
          <t>締めの翌日から支払日の前日までの営業日</t>
        </is>
      </c>
      <c r="L12" s="2" t="inlineStr">
        <is>
          <t>振込データの期限</t>
        </is>
      </c>
      <c r="M12" s="2" t="inlineStr">
        <is>
          <t>締めの翌日から期限までの営業日</t>
        </is>
      </c>
      <c r="N12" s="2" t="inlineStr">
        <is>
          <t>誤った式 WORKDAY(本来,-1)</t>
        </is>
      </c>
      <c r="O12" s="2" t="inlineStr">
        <is>
          <t>誤った式と比べて</t>
        </is>
      </c>
    </row>
    <row r="13">
      <c r="A13" s="13">
        <f>DATE($C$3-1,12,1)</f>
        <v/>
      </c>
      <c r="B13" s="14">
        <f>DATE(YEAR(A13),MONTH(A13),MIN($C$4,DAY(EOMONTH(A13,0))))</f>
        <v/>
      </c>
      <c r="C13" s="15">
        <f>IF($C$5="後ろ倒し",WORKDAY(B13-1,1,'1_休日'!$A$4:$A$303),WORKDAY(B13+1,-1,'1_休日'!$A$4:$A$303))</f>
        <v/>
      </c>
      <c r="D13" s="12">
        <f>TEXT(C13,"aaa")</f>
        <v/>
      </c>
      <c r="E13" s="12">
        <f>C13-B13</f>
        <v/>
      </c>
      <c r="F13" s="12">
        <f>IF(E13=0,"",IF(WEEKDAY(B13,2)&gt;5,TEXT(B13,"aaa")&amp;"曜",IFERROR(INDEX('1_休日'!$B$4:$B$303,MATCH(B13,'1_休日'!$A$4:$A$303,0)),"休日")))</f>
        <v/>
      </c>
      <c r="G13" s="12">
        <f>IF(MONTH(C13)&lt;&gt;MONTH(B13),"またぐ","")</f>
        <v/>
      </c>
      <c r="H13" s="12" t="n"/>
      <c r="I13" s="12" t="n"/>
      <c r="J13" s="14">
        <f>IF($C$7="前月",DATE(YEAR(A13),MONTH(A13)-1,MIN($C$6,DAY(EOMONTH(A13,-1)))),DATE(YEAR(A13),MONTH(A13),MIN($C$6,DAY(EOMONTH(A13,0)))))</f>
        <v/>
      </c>
      <c r="K13" s="12">
        <f>IF(C13-1&lt;J13+1,0,NETWORKDAYS(J13+1,C13-1,'1_休日'!$A$4:$A$303))</f>
        <v/>
      </c>
      <c r="L13" s="14">
        <f>WORKDAY(C13,-$C$8,'1_休日'!$A$4:$A$303)</f>
        <v/>
      </c>
      <c r="M13" s="12">
        <f>IF(L13&lt;J13,"締めより前",IF(L13=J13,0,NETWORKDAYS(J13+1,L13,'1_休日'!$A$4:$A$303)))</f>
        <v/>
      </c>
      <c r="N13" s="14">
        <f>WORKDAY(B13,-1,'1_休日'!$A$4:$A$303)</f>
        <v/>
      </c>
      <c r="O13" s="12">
        <f>IF(N13=C13,"","違う")</f>
        <v/>
      </c>
    </row>
    <row r="14">
      <c r="A14" s="16">
        <f>DATE($C$3,1,1)</f>
        <v/>
      </c>
      <c r="B14" s="14">
        <f>DATE(YEAR(A14),MONTH(A14),MIN($C$4,DAY(EOMONTH(A14,0))))</f>
        <v/>
      </c>
      <c r="C14" s="15">
        <f>IF($C$5="後ろ倒し",WORKDAY(B14-1,1,'1_休日'!$A$4:$A$303),WORKDAY(B14+1,-1,'1_休日'!$A$4:$A$303))</f>
        <v/>
      </c>
      <c r="D14" s="12">
        <f>TEXT(C14,"aaa")</f>
        <v/>
      </c>
      <c r="E14" s="12">
        <f>C14-B14</f>
        <v/>
      </c>
      <c r="F14" s="12">
        <f>IF(E14=0,"",IF(WEEKDAY(B14,2)&gt;5,TEXT(B14,"aaa")&amp;"曜",IFERROR(INDEX('1_休日'!$B$4:$B$303,MATCH(B14,'1_休日'!$A$4:$A$303,0)),"休日")))</f>
        <v/>
      </c>
      <c r="G14" s="12">
        <f>IF(MONTH(C14)&lt;&gt;MONTH(B14),"またぐ","")</f>
        <v/>
      </c>
      <c r="H14" s="12">
        <f>C14-C13</f>
        <v/>
      </c>
      <c r="I14" s="12">
        <f>COUNTIFS($C$13:$C$25,"&gt;="&amp;A14,$C$13:$C$25,"&lt;="&amp;EOMONTH(A14,0))</f>
        <v/>
      </c>
      <c r="J14" s="14">
        <f>IF($C$7="前月",DATE(YEAR(A14),MONTH(A14)-1,MIN($C$6,DAY(EOMONTH(A14,-1)))),DATE(YEAR(A14),MONTH(A14),MIN($C$6,DAY(EOMONTH(A14,0)))))</f>
        <v/>
      </c>
      <c r="K14" s="12">
        <f>IF(C14-1&lt;J14+1,0,NETWORKDAYS(J14+1,C14-1,'1_休日'!$A$4:$A$303))</f>
        <v/>
      </c>
      <c r="L14" s="14">
        <f>WORKDAY(C14,-$C$8,'1_休日'!$A$4:$A$303)</f>
        <v/>
      </c>
      <c r="M14" s="12">
        <f>IF(L14&lt;J14,"締めより前",IF(L14=J14,0,NETWORKDAYS(J14+1,L14,'1_休日'!$A$4:$A$303)))</f>
        <v/>
      </c>
      <c r="N14" s="14">
        <f>WORKDAY(B14,-1,'1_休日'!$A$4:$A$303)</f>
        <v/>
      </c>
      <c r="O14" s="12">
        <f>IF(N14=C14,"","違う")</f>
        <v/>
      </c>
    </row>
    <row r="15">
      <c r="A15" s="16">
        <f>DATE($C$3,2,1)</f>
        <v/>
      </c>
      <c r="B15" s="14">
        <f>DATE(YEAR(A15),MONTH(A15),MIN($C$4,DAY(EOMONTH(A15,0))))</f>
        <v/>
      </c>
      <c r="C15" s="15">
        <f>IF($C$5="後ろ倒し",WORKDAY(B15-1,1,'1_休日'!$A$4:$A$303),WORKDAY(B15+1,-1,'1_休日'!$A$4:$A$303))</f>
        <v/>
      </c>
      <c r="D15" s="12">
        <f>TEXT(C15,"aaa")</f>
        <v/>
      </c>
      <c r="E15" s="12">
        <f>C15-B15</f>
        <v/>
      </c>
      <c r="F15" s="12">
        <f>IF(E15=0,"",IF(WEEKDAY(B15,2)&gt;5,TEXT(B15,"aaa")&amp;"曜",IFERROR(INDEX('1_休日'!$B$4:$B$303,MATCH(B15,'1_休日'!$A$4:$A$303,0)),"休日")))</f>
        <v/>
      </c>
      <c r="G15" s="12">
        <f>IF(MONTH(C15)&lt;&gt;MONTH(B15),"またぐ","")</f>
        <v/>
      </c>
      <c r="H15" s="12">
        <f>C15-C14</f>
        <v/>
      </c>
      <c r="I15" s="12">
        <f>COUNTIFS($C$13:$C$25,"&gt;="&amp;A15,$C$13:$C$25,"&lt;="&amp;EOMONTH(A15,0))</f>
        <v/>
      </c>
      <c r="J15" s="14">
        <f>IF($C$7="前月",DATE(YEAR(A15),MONTH(A15)-1,MIN($C$6,DAY(EOMONTH(A15,-1)))),DATE(YEAR(A15),MONTH(A15),MIN($C$6,DAY(EOMONTH(A15,0)))))</f>
        <v/>
      </c>
      <c r="K15" s="12">
        <f>IF(C15-1&lt;J15+1,0,NETWORKDAYS(J15+1,C15-1,'1_休日'!$A$4:$A$303))</f>
        <v/>
      </c>
      <c r="L15" s="14">
        <f>WORKDAY(C15,-$C$8,'1_休日'!$A$4:$A$303)</f>
        <v/>
      </c>
      <c r="M15" s="12">
        <f>IF(L15&lt;J15,"締めより前",IF(L15=J15,0,NETWORKDAYS(J15+1,L15,'1_休日'!$A$4:$A$303)))</f>
        <v/>
      </c>
      <c r="N15" s="14">
        <f>WORKDAY(B15,-1,'1_休日'!$A$4:$A$303)</f>
        <v/>
      </c>
      <c r="O15" s="12">
        <f>IF(N15=C15,"","違う")</f>
        <v/>
      </c>
    </row>
    <row r="16">
      <c r="A16" s="16">
        <f>DATE($C$3,3,1)</f>
        <v/>
      </c>
      <c r="B16" s="14">
        <f>DATE(YEAR(A16),MONTH(A16),MIN($C$4,DAY(EOMONTH(A16,0))))</f>
        <v/>
      </c>
      <c r="C16" s="15">
        <f>IF($C$5="後ろ倒し",WORKDAY(B16-1,1,'1_休日'!$A$4:$A$303),WORKDAY(B16+1,-1,'1_休日'!$A$4:$A$303))</f>
        <v/>
      </c>
      <c r="D16" s="12">
        <f>TEXT(C16,"aaa")</f>
        <v/>
      </c>
      <c r="E16" s="12">
        <f>C16-B16</f>
        <v/>
      </c>
      <c r="F16" s="12">
        <f>IF(E16=0,"",IF(WEEKDAY(B16,2)&gt;5,TEXT(B16,"aaa")&amp;"曜",IFERROR(INDEX('1_休日'!$B$4:$B$303,MATCH(B16,'1_休日'!$A$4:$A$303,0)),"休日")))</f>
        <v/>
      </c>
      <c r="G16" s="12">
        <f>IF(MONTH(C16)&lt;&gt;MONTH(B16),"またぐ","")</f>
        <v/>
      </c>
      <c r="H16" s="12">
        <f>C16-C15</f>
        <v/>
      </c>
      <c r="I16" s="12">
        <f>COUNTIFS($C$13:$C$25,"&gt;="&amp;A16,$C$13:$C$25,"&lt;="&amp;EOMONTH(A16,0))</f>
        <v/>
      </c>
      <c r="J16" s="14">
        <f>IF($C$7="前月",DATE(YEAR(A16),MONTH(A16)-1,MIN($C$6,DAY(EOMONTH(A16,-1)))),DATE(YEAR(A16),MONTH(A16),MIN($C$6,DAY(EOMONTH(A16,0)))))</f>
        <v/>
      </c>
      <c r="K16" s="12">
        <f>IF(C16-1&lt;J16+1,0,NETWORKDAYS(J16+1,C16-1,'1_休日'!$A$4:$A$303))</f>
        <v/>
      </c>
      <c r="L16" s="14">
        <f>WORKDAY(C16,-$C$8,'1_休日'!$A$4:$A$303)</f>
        <v/>
      </c>
      <c r="M16" s="12">
        <f>IF(L16&lt;J16,"締めより前",IF(L16=J16,0,NETWORKDAYS(J16+1,L16,'1_休日'!$A$4:$A$303)))</f>
        <v/>
      </c>
      <c r="N16" s="14">
        <f>WORKDAY(B16,-1,'1_休日'!$A$4:$A$303)</f>
        <v/>
      </c>
      <c r="O16" s="12">
        <f>IF(N16=C16,"","違う")</f>
        <v/>
      </c>
    </row>
    <row r="17">
      <c r="A17" s="16">
        <f>DATE($C$3,4,1)</f>
        <v/>
      </c>
      <c r="B17" s="14">
        <f>DATE(YEAR(A17),MONTH(A17),MIN($C$4,DAY(EOMONTH(A17,0))))</f>
        <v/>
      </c>
      <c r="C17" s="15">
        <f>IF($C$5="後ろ倒し",WORKDAY(B17-1,1,'1_休日'!$A$4:$A$303),WORKDAY(B17+1,-1,'1_休日'!$A$4:$A$303))</f>
        <v/>
      </c>
      <c r="D17" s="12">
        <f>TEXT(C17,"aaa")</f>
        <v/>
      </c>
      <c r="E17" s="12">
        <f>C17-B17</f>
        <v/>
      </c>
      <c r="F17" s="12">
        <f>IF(E17=0,"",IF(WEEKDAY(B17,2)&gt;5,TEXT(B17,"aaa")&amp;"曜",IFERROR(INDEX('1_休日'!$B$4:$B$303,MATCH(B17,'1_休日'!$A$4:$A$303,0)),"休日")))</f>
        <v/>
      </c>
      <c r="G17" s="12">
        <f>IF(MONTH(C17)&lt;&gt;MONTH(B17),"またぐ","")</f>
        <v/>
      </c>
      <c r="H17" s="12">
        <f>C17-C16</f>
        <v/>
      </c>
      <c r="I17" s="12">
        <f>COUNTIFS($C$13:$C$25,"&gt;="&amp;A17,$C$13:$C$25,"&lt;="&amp;EOMONTH(A17,0))</f>
        <v/>
      </c>
      <c r="J17" s="14">
        <f>IF($C$7="前月",DATE(YEAR(A17),MONTH(A17)-1,MIN($C$6,DAY(EOMONTH(A17,-1)))),DATE(YEAR(A17),MONTH(A17),MIN($C$6,DAY(EOMONTH(A17,0)))))</f>
        <v/>
      </c>
      <c r="K17" s="12">
        <f>IF(C17-1&lt;J17+1,0,NETWORKDAYS(J17+1,C17-1,'1_休日'!$A$4:$A$303))</f>
        <v/>
      </c>
      <c r="L17" s="14">
        <f>WORKDAY(C17,-$C$8,'1_休日'!$A$4:$A$303)</f>
        <v/>
      </c>
      <c r="M17" s="12">
        <f>IF(L17&lt;J17,"締めより前",IF(L17=J17,0,NETWORKDAYS(J17+1,L17,'1_休日'!$A$4:$A$303)))</f>
        <v/>
      </c>
      <c r="N17" s="14">
        <f>WORKDAY(B17,-1,'1_休日'!$A$4:$A$303)</f>
        <v/>
      </c>
      <c r="O17" s="12">
        <f>IF(N17=C17,"","違う")</f>
        <v/>
      </c>
    </row>
    <row r="18">
      <c r="A18" s="16">
        <f>DATE($C$3,5,1)</f>
        <v/>
      </c>
      <c r="B18" s="14">
        <f>DATE(YEAR(A18),MONTH(A18),MIN($C$4,DAY(EOMONTH(A18,0))))</f>
        <v/>
      </c>
      <c r="C18" s="15">
        <f>IF($C$5="後ろ倒し",WORKDAY(B18-1,1,'1_休日'!$A$4:$A$303),WORKDAY(B18+1,-1,'1_休日'!$A$4:$A$303))</f>
        <v/>
      </c>
      <c r="D18" s="12">
        <f>TEXT(C18,"aaa")</f>
        <v/>
      </c>
      <c r="E18" s="12">
        <f>C18-B18</f>
        <v/>
      </c>
      <c r="F18" s="12">
        <f>IF(E18=0,"",IF(WEEKDAY(B18,2)&gt;5,TEXT(B18,"aaa")&amp;"曜",IFERROR(INDEX('1_休日'!$B$4:$B$303,MATCH(B18,'1_休日'!$A$4:$A$303,0)),"休日")))</f>
        <v/>
      </c>
      <c r="G18" s="12">
        <f>IF(MONTH(C18)&lt;&gt;MONTH(B18),"またぐ","")</f>
        <v/>
      </c>
      <c r="H18" s="12">
        <f>C18-C17</f>
        <v/>
      </c>
      <c r="I18" s="12">
        <f>COUNTIFS($C$13:$C$25,"&gt;="&amp;A18,$C$13:$C$25,"&lt;="&amp;EOMONTH(A18,0))</f>
        <v/>
      </c>
      <c r="J18" s="14">
        <f>IF($C$7="前月",DATE(YEAR(A18),MONTH(A18)-1,MIN($C$6,DAY(EOMONTH(A18,-1)))),DATE(YEAR(A18),MONTH(A18),MIN($C$6,DAY(EOMONTH(A18,0)))))</f>
        <v/>
      </c>
      <c r="K18" s="12">
        <f>IF(C18-1&lt;J18+1,0,NETWORKDAYS(J18+1,C18-1,'1_休日'!$A$4:$A$303))</f>
        <v/>
      </c>
      <c r="L18" s="14">
        <f>WORKDAY(C18,-$C$8,'1_休日'!$A$4:$A$303)</f>
        <v/>
      </c>
      <c r="M18" s="12">
        <f>IF(L18&lt;J18,"締めより前",IF(L18=J18,0,NETWORKDAYS(J18+1,L18,'1_休日'!$A$4:$A$303)))</f>
        <v/>
      </c>
      <c r="N18" s="14">
        <f>WORKDAY(B18,-1,'1_休日'!$A$4:$A$303)</f>
        <v/>
      </c>
      <c r="O18" s="12">
        <f>IF(N18=C18,"","違う")</f>
        <v/>
      </c>
    </row>
    <row r="19">
      <c r="A19" s="16">
        <f>DATE($C$3,6,1)</f>
        <v/>
      </c>
      <c r="B19" s="14">
        <f>DATE(YEAR(A19),MONTH(A19),MIN($C$4,DAY(EOMONTH(A19,0))))</f>
        <v/>
      </c>
      <c r="C19" s="15">
        <f>IF($C$5="後ろ倒し",WORKDAY(B19-1,1,'1_休日'!$A$4:$A$303),WORKDAY(B19+1,-1,'1_休日'!$A$4:$A$303))</f>
        <v/>
      </c>
      <c r="D19" s="12">
        <f>TEXT(C19,"aaa")</f>
        <v/>
      </c>
      <c r="E19" s="12">
        <f>C19-B19</f>
        <v/>
      </c>
      <c r="F19" s="12">
        <f>IF(E19=0,"",IF(WEEKDAY(B19,2)&gt;5,TEXT(B19,"aaa")&amp;"曜",IFERROR(INDEX('1_休日'!$B$4:$B$303,MATCH(B19,'1_休日'!$A$4:$A$303,0)),"休日")))</f>
        <v/>
      </c>
      <c r="G19" s="12">
        <f>IF(MONTH(C19)&lt;&gt;MONTH(B19),"またぐ","")</f>
        <v/>
      </c>
      <c r="H19" s="12">
        <f>C19-C18</f>
        <v/>
      </c>
      <c r="I19" s="12">
        <f>COUNTIFS($C$13:$C$25,"&gt;="&amp;A19,$C$13:$C$25,"&lt;="&amp;EOMONTH(A19,0))</f>
        <v/>
      </c>
      <c r="J19" s="14">
        <f>IF($C$7="前月",DATE(YEAR(A19),MONTH(A19)-1,MIN($C$6,DAY(EOMONTH(A19,-1)))),DATE(YEAR(A19),MONTH(A19),MIN($C$6,DAY(EOMONTH(A19,0)))))</f>
        <v/>
      </c>
      <c r="K19" s="12">
        <f>IF(C19-1&lt;J19+1,0,NETWORKDAYS(J19+1,C19-1,'1_休日'!$A$4:$A$303))</f>
        <v/>
      </c>
      <c r="L19" s="14">
        <f>WORKDAY(C19,-$C$8,'1_休日'!$A$4:$A$303)</f>
        <v/>
      </c>
      <c r="M19" s="12">
        <f>IF(L19&lt;J19,"締めより前",IF(L19=J19,0,NETWORKDAYS(J19+1,L19,'1_休日'!$A$4:$A$303)))</f>
        <v/>
      </c>
      <c r="N19" s="14">
        <f>WORKDAY(B19,-1,'1_休日'!$A$4:$A$303)</f>
        <v/>
      </c>
      <c r="O19" s="12">
        <f>IF(N19=C19,"","違う")</f>
        <v/>
      </c>
    </row>
    <row r="20">
      <c r="A20" s="16">
        <f>DATE($C$3,7,1)</f>
        <v/>
      </c>
      <c r="B20" s="14">
        <f>DATE(YEAR(A20),MONTH(A20),MIN($C$4,DAY(EOMONTH(A20,0))))</f>
        <v/>
      </c>
      <c r="C20" s="15">
        <f>IF($C$5="後ろ倒し",WORKDAY(B20-1,1,'1_休日'!$A$4:$A$303),WORKDAY(B20+1,-1,'1_休日'!$A$4:$A$303))</f>
        <v/>
      </c>
      <c r="D20" s="12">
        <f>TEXT(C20,"aaa")</f>
        <v/>
      </c>
      <c r="E20" s="12">
        <f>C20-B20</f>
        <v/>
      </c>
      <c r="F20" s="12">
        <f>IF(E20=0,"",IF(WEEKDAY(B20,2)&gt;5,TEXT(B20,"aaa")&amp;"曜",IFERROR(INDEX('1_休日'!$B$4:$B$303,MATCH(B20,'1_休日'!$A$4:$A$303,0)),"休日")))</f>
        <v/>
      </c>
      <c r="G20" s="12">
        <f>IF(MONTH(C20)&lt;&gt;MONTH(B20),"またぐ","")</f>
        <v/>
      </c>
      <c r="H20" s="12">
        <f>C20-C19</f>
        <v/>
      </c>
      <c r="I20" s="12">
        <f>COUNTIFS($C$13:$C$25,"&gt;="&amp;A20,$C$13:$C$25,"&lt;="&amp;EOMONTH(A20,0))</f>
        <v/>
      </c>
      <c r="J20" s="14">
        <f>IF($C$7="前月",DATE(YEAR(A20),MONTH(A20)-1,MIN($C$6,DAY(EOMONTH(A20,-1)))),DATE(YEAR(A20),MONTH(A20),MIN($C$6,DAY(EOMONTH(A20,0)))))</f>
        <v/>
      </c>
      <c r="K20" s="12">
        <f>IF(C20-1&lt;J20+1,0,NETWORKDAYS(J20+1,C20-1,'1_休日'!$A$4:$A$303))</f>
        <v/>
      </c>
      <c r="L20" s="14">
        <f>WORKDAY(C20,-$C$8,'1_休日'!$A$4:$A$303)</f>
        <v/>
      </c>
      <c r="M20" s="12">
        <f>IF(L20&lt;J20,"締めより前",IF(L20=J20,0,NETWORKDAYS(J20+1,L20,'1_休日'!$A$4:$A$303)))</f>
        <v/>
      </c>
      <c r="N20" s="14">
        <f>WORKDAY(B20,-1,'1_休日'!$A$4:$A$303)</f>
        <v/>
      </c>
      <c r="O20" s="12">
        <f>IF(N20=C20,"","違う")</f>
        <v/>
      </c>
    </row>
    <row r="21">
      <c r="A21" s="16">
        <f>DATE($C$3,8,1)</f>
        <v/>
      </c>
      <c r="B21" s="14">
        <f>DATE(YEAR(A21),MONTH(A21),MIN($C$4,DAY(EOMONTH(A21,0))))</f>
        <v/>
      </c>
      <c r="C21" s="15">
        <f>IF($C$5="後ろ倒し",WORKDAY(B21-1,1,'1_休日'!$A$4:$A$303),WORKDAY(B21+1,-1,'1_休日'!$A$4:$A$303))</f>
        <v/>
      </c>
      <c r="D21" s="12">
        <f>TEXT(C21,"aaa")</f>
        <v/>
      </c>
      <c r="E21" s="12">
        <f>C21-B21</f>
        <v/>
      </c>
      <c r="F21" s="12">
        <f>IF(E21=0,"",IF(WEEKDAY(B21,2)&gt;5,TEXT(B21,"aaa")&amp;"曜",IFERROR(INDEX('1_休日'!$B$4:$B$303,MATCH(B21,'1_休日'!$A$4:$A$303,0)),"休日")))</f>
        <v/>
      </c>
      <c r="G21" s="12">
        <f>IF(MONTH(C21)&lt;&gt;MONTH(B21),"またぐ","")</f>
        <v/>
      </c>
      <c r="H21" s="12">
        <f>C21-C20</f>
        <v/>
      </c>
      <c r="I21" s="12">
        <f>COUNTIFS($C$13:$C$25,"&gt;="&amp;A21,$C$13:$C$25,"&lt;="&amp;EOMONTH(A21,0))</f>
        <v/>
      </c>
      <c r="J21" s="14">
        <f>IF($C$7="前月",DATE(YEAR(A21),MONTH(A21)-1,MIN($C$6,DAY(EOMONTH(A21,-1)))),DATE(YEAR(A21),MONTH(A21),MIN($C$6,DAY(EOMONTH(A21,0)))))</f>
        <v/>
      </c>
      <c r="K21" s="12">
        <f>IF(C21-1&lt;J21+1,0,NETWORKDAYS(J21+1,C21-1,'1_休日'!$A$4:$A$303))</f>
        <v/>
      </c>
      <c r="L21" s="14">
        <f>WORKDAY(C21,-$C$8,'1_休日'!$A$4:$A$303)</f>
        <v/>
      </c>
      <c r="M21" s="12">
        <f>IF(L21&lt;J21,"締めより前",IF(L21=J21,0,NETWORKDAYS(J21+1,L21,'1_休日'!$A$4:$A$303)))</f>
        <v/>
      </c>
      <c r="N21" s="14">
        <f>WORKDAY(B21,-1,'1_休日'!$A$4:$A$303)</f>
        <v/>
      </c>
      <c r="O21" s="12">
        <f>IF(N21=C21,"","違う")</f>
        <v/>
      </c>
    </row>
    <row r="22">
      <c r="A22" s="16">
        <f>DATE($C$3,9,1)</f>
        <v/>
      </c>
      <c r="B22" s="14">
        <f>DATE(YEAR(A22),MONTH(A22),MIN($C$4,DAY(EOMONTH(A22,0))))</f>
        <v/>
      </c>
      <c r="C22" s="15">
        <f>IF($C$5="後ろ倒し",WORKDAY(B22-1,1,'1_休日'!$A$4:$A$303),WORKDAY(B22+1,-1,'1_休日'!$A$4:$A$303))</f>
        <v/>
      </c>
      <c r="D22" s="12">
        <f>TEXT(C22,"aaa")</f>
        <v/>
      </c>
      <c r="E22" s="12">
        <f>C22-B22</f>
        <v/>
      </c>
      <c r="F22" s="12">
        <f>IF(E22=0,"",IF(WEEKDAY(B22,2)&gt;5,TEXT(B22,"aaa")&amp;"曜",IFERROR(INDEX('1_休日'!$B$4:$B$303,MATCH(B22,'1_休日'!$A$4:$A$303,0)),"休日")))</f>
        <v/>
      </c>
      <c r="G22" s="12">
        <f>IF(MONTH(C22)&lt;&gt;MONTH(B22),"またぐ","")</f>
        <v/>
      </c>
      <c r="H22" s="12">
        <f>C22-C21</f>
        <v/>
      </c>
      <c r="I22" s="12">
        <f>COUNTIFS($C$13:$C$25,"&gt;="&amp;A22,$C$13:$C$25,"&lt;="&amp;EOMONTH(A22,0))</f>
        <v/>
      </c>
      <c r="J22" s="14">
        <f>IF($C$7="前月",DATE(YEAR(A22),MONTH(A22)-1,MIN($C$6,DAY(EOMONTH(A22,-1)))),DATE(YEAR(A22),MONTH(A22),MIN($C$6,DAY(EOMONTH(A22,0)))))</f>
        <v/>
      </c>
      <c r="K22" s="12">
        <f>IF(C22-1&lt;J22+1,0,NETWORKDAYS(J22+1,C22-1,'1_休日'!$A$4:$A$303))</f>
        <v/>
      </c>
      <c r="L22" s="14">
        <f>WORKDAY(C22,-$C$8,'1_休日'!$A$4:$A$303)</f>
        <v/>
      </c>
      <c r="M22" s="12">
        <f>IF(L22&lt;J22,"締めより前",IF(L22=J22,0,NETWORKDAYS(J22+1,L22,'1_休日'!$A$4:$A$303)))</f>
        <v/>
      </c>
      <c r="N22" s="14">
        <f>WORKDAY(B22,-1,'1_休日'!$A$4:$A$303)</f>
        <v/>
      </c>
      <c r="O22" s="12">
        <f>IF(N22=C22,"","違う")</f>
        <v/>
      </c>
    </row>
    <row r="23">
      <c r="A23" s="16">
        <f>DATE($C$3,10,1)</f>
        <v/>
      </c>
      <c r="B23" s="14">
        <f>DATE(YEAR(A23),MONTH(A23),MIN($C$4,DAY(EOMONTH(A23,0))))</f>
        <v/>
      </c>
      <c r="C23" s="15">
        <f>IF($C$5="後ろ倒し",WORKDAY(B23-1,1,'1_休日'!$A$4:$A$303),WORKDAY(B23+1,-1,'1_休日'!$A$4:$A$303))</f>
        <v/>
      </c>
      <c r="D23" s="12">
        <f>TEXT(C23,"aaa")</f>
        <v/>
      </c>
      <c r="E23" s="12">
        <f>C23-B23</f>
        <v/>
      </c>
      <c r="F23" s="12">
        <f>IF(E23=0,"",IF(WEEKDAY(B23,2)&gt;5,TEXT(B23,"aaa")&amp;"曜",IFERROR(INDEX('1_休日'!$B$4:$B$303,MATCH(B23,'1_休日'!$A$4:$A$303,0)),"休日")))</f>
        <v/>
      </c>
      <c r="G23" s="12">
        <f>IF(MONTH(C23)&lt;&gt;MONTH(B23),"またぐ","")</f>
        <v/>
      </c>
      <c r="H23" s="12">
        <f>C23-C22</f>
        <v/>
      </c>
      <c r="I23" s="12">
        <f>COUNTIFS($C$13:$C$25,"&gt;="&amp;A23,$C$13:$C$25,"&lt;="&amp;EOMONTH(A23,0))</f>
        <v/>
      </c>
      <c r="J23" s="14">
        <f>IF($C$7="前月",DATE(YEAR(A23),MONTH(A23)-1,MIN($C$6,DAY(EOMONTH(A23,-1)))),DATE(YEAR(A23),MONTH(A23),MIN($C$6,DAY(EOMONTH(A23,0)))))</f>
        <v/>
      </c>
      <c r="K23" s="12">
        <f>IF(C23-1&lt;J23+1,0,NETWORKDAYS(J23+1,C23-1,'1_休日'!$A$4:$A$303))</f>
        <v/>
      </c>
      <c r="L23" s="14">
        <f>WORKDAY(C23,-$C$8,'1_休日'!$A$4:$A$303)</f>
        <v/>
      </c>
      <c r="M23" s="12">
        <f>IF(L23&lt;J23,"締めより前",IF(L23=J23,0,NETWORKDAYS(J23+1,L23,'1_休日'!$A$4:$A$303)))</f>
        <v/>
      </c>
      <c r="N23" s="14">
        <f>WORKDAY(B23,-1,'1_休日'!$A$4:$A$303)</f>
        <v/>
      </c>
      <c r="O23" s="12">
        <f>IF(N23=C23,"","違う")</f>
        <v/>
      </c>
    </row>
    <row r="24">
      <c r="A24" s="16">
        <f>DATE($C$3,11,1)</f>
        <v/>
      </c>
      <c r="B24" s="14">
        <f>DATE(YEAR(A24),MONTH(A24),MIN($C$4,DAY(EOMONTH(A24,0))))</f>
        <v/>
      </c>
      <c r="C24" s="15">
        <f>IF($C$5="後ろ倒し",WORKDAY(B24-1,1,'1_休日'!$A$4:$A$303),WORKDAY(B24+1,-1,'1_休日'!$A$4:$A$303))</f>
        <v/>
      </c>
      <c r="D24" s="12">
        <f>TEXT(C24,"aaa")</f>
        <v/>
      </c>
      <c r="E24" s="12">
        <f>C24-B24</f>
        <v/>
      </c>
      <c r="F24" s="12">
        <f>IF(E24=0,"",IF(WEEKDAY(B24,2)&gt;5,TEXT(B24,"aaa")&amp;"曜",IFERROR(INDEX('1_休日'!$B$4:$B$303,MATCH(B24,'1_休日'!$A$4:$A$303,0)),"休日")))</f>
        <v/>
      </c>
      <c r="G24" s="12">
        <f>IF(MONTH(C24)&lt;&gt;MONTH(B24),"またぐ","")</f>
        <v/>
      </c>
      <c r="H24" s="12">
        <f>C24-C23</f>
        <v/>
      </c>
      <c r="I24" s="12">
        <f>COUNTIFS($C$13:$C$25,"&gt;="&amp;A24,$C$13:$C$25,"&lt;="&amp;EOMONTH(A24,0))</f>
        <v/>
      </c>
      <c r="J24" s="14">
        <f>IF($C$7="前月",DATE(YEAR(A24),MONTH(A24)-1,MIN($C$6,DAY(EOMONTH(A24,-1)))),DATE(YEAR(A24),MONTH(A24),MIN($C$6,DAY(EOMONTH(A24,0)))))</f>
        <v/>
      </c>
      <c r="K24" s="12">
        <f>IF(C24-1&lt;J24+1,0,NETWORKDAYS(J24+1,C24-1,'1_休日'!$A$4:$A$303))</f>
        <v/>
      </c>
      <c r="L24" s="14">
        <f>WORKDAY(C24,-$C$8,'1_休日'!$A$4:$A$303)</f>
        <v/>
      </c>
      <c r="M24" s="12">
        <f>IF(L24&lt;J24,"締めより前",IF(L24=J24,0,NETWORKDAYS(J24+1,L24,'1_休日'!$A$4:$A$303)))</f>
        <v/>
      </c>
      <c r="N24" s="14">
        <f>WORKDAY(B24,-1,'1_休日'!$A$4:$A$303)</f>
        <v/>
      </c>
      <c r="O24" s="12">
        <f>IF(N24=C24,"","違う")</f>
        <v/>
      </c>
    </row>
    <row r="25">
      <c r="A25" s="16">
        <f>DATE($C$3,12,1)</f>
        <v/>
      </c>
      <c r="B25" s="14">
        <f>DATE(YEAR(A25),MONTH(A25),MIN($C$4,DAY(EOMONTH(A25,0))))</f>
        <v/>
      </c>
      <c r="C25" s="15">
        <f>IF($C$5="後ろ倒し",WORKDAY(B25-1,1,'1_休日'!$A$4:$A$303),WORKDAY(B25+1,-1,'1_休日'!$A$4:$A$303))</f>
        <v/>
      </c>
      <c r="D25" s="12">
        <f>TEXT(C25,"aaa")</f>
        <v/>
      </c>
      <c r="E25" s="12">
        <f>C25-B25</f>
        <v/>
      </c>
      <c r="F25" s="12">
        <f>IF(E25=0,"",IF(WEEKDAY(B25,2)&gt;5,TEXT(B25,"aaa")&amp;"曜",IFERROR(INDEX('1_休日'!$B$4:$B$303,MATCH(B25,'1_休日'!$A$4:$A$303,0)),"休日")))</f>
        <v/>
      </c>
      <c r="G25" s="12">
        <f>IF(MONTH(C25)&lt;&gt;MONTH(B25),"またぐ","")</f>
        <v/>
      </c>
      <c r="H25" s="12">
        <f>C25-C24</f>
        <v/>
      </c>
      <c r="I25" s="12">
        <f>COUNTIFS($C$13:$C$25,"&gt;="&amp;A25,$C$13:$C$25,"&lt;="&amp;EOMONTH(A25,0))</f>
        <v/>
      </c>
      <c r="J25" s="14">
        <f>IF($C$7="前月",DATE(YEAR(A25),MONTH(A25)-1,MIN($C$6,DAY(EOMONTH(A25,-1)))),DATE(YEAR(A25),MONTH(A25),MIN($C$6,DAY(EOMONTH(A25,0)))))</f>
        <v/>
      </c>
      <c r="K25" s="12">
        <f>IF(C25-1&lt;J25+1,0,NETWORKDAYS(J25+1,C25-1,'1_休日'!$A$4:$A$303))</f>
        <v/>
      </c>
      <c r="L25" s="14">
        <f>WORKDAY(C25,-$C$8,'1_休日'!$A$4:$A$303)</f>
        <v/>
      </c>
      <c r="M25" s="12">
        <f>IF(L25&lt;J25,"締めより前",IF(L25=J25,0,NETWORKDAYS(J25+1,L25,'1_休日'!$A$4:$A$303)))</f>
        <v/>
      </c>
      <c r="N25" s="14">
        <f>WORKDAY(B25,-1,'1_休日'!$A$4:$A$303)</f>
        <v/>
      </c>
      <c r="O25" s="12">
        <f>IF(N25=C25,"","違う")</f>
        <v/>
      </c>
    </row>
    <row r="27">
      <c r="A27" t="inlineStr">
        <is>
          <t>1行目（灰色）は前の年の12月分。1月に出た給料の数と、1月の「前回からの日数」に使う。</t>
        </is>
      </c>
    </row>
    <row r="28">
      <c r="A28" t="inlineStr">
        <is>
          <t>N列は誤りの見本。WORKDAY(本来の日,-1)は本来の日が平日でも1日前に動かす。正しくは C列のように本来の日+1から1営業日戻る。</t>
        </is>
      </c>
    </row>
    <row r="29">
      <c r="A29" t="inlineStr">
        <is>
          <t>振込データの期限は、支払日の何営業日前（C8）で出す。銀行や振込の種類で日数が違うので、契約を見て入れる。</t>
        </is>
      </c>
    </row>
  </sheetData>
  <mergeCells count="9">
    <mergeCell ref="F10:H10"/>
    <mergeCell ref="F6:H6"/>
    <mergeCell ref="F5:H5"/>
    <mergeCell ref="F8:H8"/>
    <mergeCell ref="F4:H4"/>
    <mergeCell ref="I11:M11"/>
    <mergeCell ref="F9:H9"/>
    <mergeCell ref="F7:H7"/>
    <mergeCell ref="F3:H3"/>
  </mergeCells>
  <conditionalFormatting sqref="I11">
    <cfRule type="expression" priority="1" dxfId="1">
      <formula>$I$11&lt;&gt;""</formula>
    </cfRule>
  </conditionalFormatting>
  <conditionalFormatting sqref="I6">
    <cfRule type="expression" priority="2" dxfId="1">
      <formula>$I$6&gt;0</formula>
    </cfRule>
  </conditionalFormatting>
  <conditionalFormatting sqref="A14:O25">
    <cfRule type="expression" priority="3" dxfId="2">
      <formula>$E14&lt;0</formula>
    </cfRule>
    <cfRule type="expression" priority="4" dxfId="0">
      <formula>$E14&gt;0</formula>
    </cfRule>
  </conditionalFormatting>
  <conditionalFormatting sqref="I14:I25">
    <cfRule type="expression" priority="5" dxfId="1">
      <formula>$I14=0</formula>
    </cfRule>
  </conditionalFormatting>
  <conditionalFormatting sqref="O14:O25">
    <cfRule type="expression" priority="6" dxfId="1">
      <formula>$O14="違う"</formula>
    </cfRule>
  </conditionalFormatting>
  <dataValidations count="2">
    <dataValidation sqref="C5" showDropDown="0" showInputMessage="0" showErrorMessage="0" allowBlank="0" type="list">
      <formula1>"前倒し,後ろ倒し"</formula1>
    </dataValidation>
    <dataValidation sqref="C7" showDropDown="0" showInputMessage="0" showErrorMessage="0" allowBlank="0" type="list">
      <formula1>"当月,前月"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8" customWidth="1" min="14" max="14"/>
    <col width="8" customWidth="1" min="15" max="15"/>
    <col width="9" customWidth="1" min="16" max="16"/>
    <col width="9" customWidth="1" min="17" max="17"/>
    <col width="10" customWidth="1" min="18" max="18"/>
    <col width="8" customWidth="1" min="19" max="19"/>
  </cols>
  <sheetData>
    <row r="1">
      <c r="A1" s="1" t="inlineStr">
        <is>
          <t>2016年から2027年の支払日。給料日と休みの扱いは 2_給料日 のC4とC5を使う</t>
        </is>
      </c>
    </row>
    <row r="2">
      <c r="A2">
        <f>"給料日 "&amp;IF('2_給料日'!$C$4&gt;=31,"末日",'2_給料日'!$C$4&amp;"日")&amp;"、休みなら"&amp;'2_給料日'!$C$5</f>
        <v/>
      </c>
    </row>
    <row r="4" ht="45" customHeight="1">
      <c r="A4" s="2" t="inlineStr">
        <is>
          <t>年</t>
        </is>
      </c>
      <c r="B4" s="2" t="inlineStr">
        <is>
          <t>1月</t>
        </is>
      </c>
      <c r="C4" s="2" t="inlineStr">
        <is>
          <t>2月</t>
        </is>
      </c>
      <c r="D4" s="2" t="inlineStr">
        <is>
          <t>3月</t>
        </is>
      </c>
      <c r="E4" s="2" t="inlineStr">
        <is>
          <t>4月</t>
        </is>
      </c>
      <c r="F4" s="2" t="inlineStr">
        <is>
          <t>5月</t>
        </is>
      </c>
      <c r="G4" s="2" t="inlineStr">
        <is>
          <t>6月</t>
        </is>
      </c>
      <c r="H4" s="2" t="inlineStr">
        <is>
          <t>7月</t>
        </is>
      </c>
      <c r="I4" s="2" t="inlineStr">
        <is>
          <t>8月</t>
        </is>
      </c>
      <c r="J4" s="2" t="inlineStr">
        <is>
          <t>9月</t>
        </is>
      </c>
      <c r="K4" s="2" t="inlineStr">
        <is>
          <t>10月</t>
        </is>
      </c>
      <c r="L4" s="2" t="inlineStr">
        <is>
          <t>11月</t>
        </is>
      </c>
      <c r="M4" s="2" t="inlineStr">
        <is>
          <t>12月</t>
        </is>
      </c>
      <c r="N4" s="2" t="inlineStr">
        <is>
          <t>早まった</t>
        </is>
      </c>
      <c r="O4" s="2" t="inlineStr">
        <is>
          <t>遅れた</t>
        </is>
      </c>
      <c r="P4" s="2" t="inlineStr">
        <is>
          <t>月をまたいだ</t>
        </is>
      </c>
      <c r="Q4" s="2" t="inlineStr">
        <is>
          <t>3日以上ずれた</t>
        </is>
      </c>
      <c r="R4" s="2" t="inlineStr">
        <is>
          <t>前回からの日数 最長</t>
        </is>
      </c>
      <c r="S4" s="2" t="inlineStr">
        <is>
          <t>最短</t>
        </is>
      </c>
    </row>
    <row r="5">
      <c r="A5" s="5" t="n">
        <v>2016</v>
      </c>
      <c r="B5" s="14">
        <f>IF('2_給料日'!$C$5="後ろ倒し",WORKDAY(DATE($A5,1,MIN('2_給料日'!$C$4,DAY(DATE($A5,1+1,0))))-1,1,'1_休日'!$A$4:$A$303),WORKDAY(DATE($A5,1,MIN('2_給料日'!$C$4,DAY(DATE($A5,1+1,0))))+1,-1,'1_休日'!$A$4:$A$303))</f>
        <v/>
      </c>
      <c r="C5" s="14">
        <f>IF('2_給料日'!$C$5="後ろ倒し",WORKDAY(DATE($A5,2,MIN('2_給料日'!$C$4,DAY(DATE($A5,2+1,0))))-1,1,'1_休日'!$A$4:$A$303),WORKDAY(DATE($A5,2,MIN('2_給料日'!$C$4,DAY(DATE($A5,2+1,0))))+1,-1,'1_休日'!$A$4:$A$303))</f>
        <v/>
      </c>
      <c r="D5" s="14">
        <f>IF('2_給料日'!$C$5="後ろ倒し",WORKDAY(DATE($A5,3,MIN('2_給料日'!$C$4,DAY(DATE($A5,3+1,0))))-1,1,'1_休日'!$A$4:$A$303),WORKDAY(DATE($A5,3,MIN('2_給料日'!$C$4,DAY(DATE($A5,3+1,0))))+1,-1,'1_休日'!$A$4:$A$303))</f>
        <v/>
      </c>
      <c r="E5" s="14">
        <f>IF('2_給料日'!$C$5="後ろ倒し",WORKDAY(DATE($A5,4,MIN('2_給料日'!$C$4,DAY(DATE($A5,4+1,0))))-1,1,'1_休日'!$A$4:$A$303),WORKDAY(DATE($A5,4,MIN('2_給料日'!$C$4,DAY(DATE($A5,4+1,0))))+1,-1,'1_休日'!$A$4:$A$303))</f>
        <v/>
      </c>
      <c r="F5" s="14">
        <f>IF('2_給料日'!$C$5="後ろ倒し",WORKDAY(DATE($A5,5,MIN('2_給料日'!$C$4,DAY(DATE($A5,5+1,0))))-1,1,'1_休日'!$A$4:$A$303),WORKDAY(DATE($A5,5,MIN('2_給料日'!$C$4,DAY(DATE($A5,5+1,0))))+1,-1,'1_休日'!$A$4:$A$303))</f>
        <v/>
      </c>
      <c r="G5" s="14">
        <f>IF('2_給料日'!$C$5="後ろ倒し",WORKDAY(DATE($A5,6,MIN('2_給料日'!$C$4,DAY(DATE($A5,6+1,0))))-1,1,'1_休日'!$A$4:$A$303),WORKDAY(DATE($A5,6,MIN('2_給料日'!$C$4,DAY(DATE($A5,6+1,0))))+1,-1,'1_休日'!$A$4:$A$303))</f>
        <v/>
      </c>
      <c r="H5" s="14">
        <f>IF('2_給料日'!$C$5="後ろ倒し",WORKDAY(DATE($A5,7,MIN('2_給料日'!$C$4,DAY(DATE($A5,7+1,0))))-1,1,'1_休日'!$A$4:$A$303),WORKDAY(DATE($A5,7,MIN('2_給料日'!$C$4,DAY(DATE($A5,7+1,0))))+1,-1,'1_休日'!$A$4:$A$303))</f>
        <v/>
      </c>
      <c r="I5" s="14">
        <f>IF('2_給料日'!$C$5="後ろ倒し",WORKDAY(DATE($A5,8,MIN('2_給料日'!$C$4,DAY(DATE($A5,8+1,0))))-1,1,'1_休日'!$A$4:$A$303),WORKDAY(DATE($A5,8,MIN('2_給料日'!$C$4,DAY(DATE($A5,8+1,0))))+1,-1,'1_休日'!$A$4:$A$303))</f>
        <v/>
      </c>
      <c r="J5" s="14">
        <f>IF('2_給料日'!$C$5="後ろ倒し",WORKDAY(DATE($A5,9,MIN('2_給料日'!$C$4,DAY(DATE($A5,9+1,0))))-1,1,'1_休日'!$A$4:$A$303),WORKDAY(DATE($A5,9,MIN('2_給料日'!$C$4,DAY(DATE($A5,9+1,0))))+1,-1,'1_休日'!$A$4:$A$303))</f>
        <v/>
      </c>
      <c r="K5" s="14">
        <f>IF('2_給料日'!$C$5="後ろ倒し",WORKDAY(DATE($A5,10,MIN('2_給料日'!$C$4,DAY(DATE($A5,10+1,0))))-1,1,'1_休日'!$A$4:$A$303),WORKDAY(DATE($A5,10,MIN('2_給料日'!$C$4,DAY(DATE($A5,10+1,0))))+1,-1,'1_休日'!$A$4:$A$303))</f>
        <v/>
      </c>
      <c r="L5" s="14">
        <f>IF('2_給料日'!$C$5="後ろ倒し",WORKDAY(DATE($A5,11,MIN('2_給料日'!$C$4,DAY(DATE($A5,11+1,0))))-1,1,'1_休日'!$A$4:$A$303),WORKDAY(DATE($A5,11,MIN('2_給料日'!$C$4,DAY(DATE($A5,11+1,0))))+1,-1,'1_休日'!$A$4:$A$303))</f>
        <v/>
      </c>
      <c r="M5" s="14">
        <f>IF('2_給料日'!$C$5="後ろ倒し",WORKDAY(DATE($A5,12,MIN('2_給料日'!$C$4,DAY(DATE($A5,12+1,0))))-1,1,'1_休日'!$A$4:$A$303),WORKDAY(DATE($A5,12,MIN('2_給料日'!$C$4,DAY(DATE($A5,12+1,0))))+1,-1,'1_休日'!$A$4:$A$303))</f>
        <v/>
      </c>
      <c r="N5" s="11">
        <f>SUMPRODUCT(--((B5:M5-DATE($A5,COLUMN(B5:M5)-1,'2_給料日'!$C$4-('2_給料日'!$C$4&gt;DAY(DATE($A5,COLUMN(B5:M5),0)))*('2_給料日'!$C$4-DAY(DATE($A5,COLUMN(B5:M5),0)))))&lt;0))</f>
        <v/>
      </c>
      <c r="O5" s="12">
        <f>SUMPRODUCT(--((B5:M5-DATE($A5,COLUMN(B5:M5)-1,'2_給料日'!$C$4-('2_給料日'!$C$4&gt;DAY(DATE($A5,COLUMN(B5:M5),0)))*('2_給料日'!$C$4-DAY(DATE($A5,COLUMN(B5:M5),0)))))&gt;0))</f>
        <v/>
      </c>
      <c r="P5" s="12">
        <f>SUMPRODUCT(--(MONTH(B5:M5)&lt;&gt;COLUMN(B5:M5)-1))</f>
        <v/>
      </c>
      <c r="Q5" s="12">
        <f>SUMPRODUCT(--(ABS((B5:M5-DATE($A5,COLUMN(B5:M5)-1,'2_給料日'!$C$4-('2_給料日'!$C$4&gt;DAY(DATE($A5,COLUMN(B5:M5),0)))*('2_給料日'!$C$4-DAY(DATE($A5,COLUMN(B5:M5),0))))))&gt;=3))</f>
        <v/>
      </c>
      <c r="R5" s="12">
        <f>SUMPRODUCT(MAX(C5:M5-B5:L5))</f>
        <v/>
      </c>
      <c r="S5" s="12">
        <f>SUMPRODUCT(MIN(C5:M5-B5:L5))</f>
        <v/>
      </c>
    </row>
    <row r="6">
      <c r="A6" s="5" t="n">
        <v>2017</v>
      </c>
      <c r="B6" s="14">
        <f>IF('2_給料日'!$C$5="後ろ倒し",WORKDAY(DATE($A6,1,MIN('2_給料日'!$C$4,DAY(DATE($A6,1+1,0))))-1,1,'1_休日'!$A$4:$A$303),WORKDAY(DATE($A6,1,MIN('2_給料日'!$C$4,DAY(DATE($A6,1+1,0))))+1,-1,'1_休日'!$A$4:$A$303))</f>
        <v/>
      </c>
      <c r="C6" s="14">
        <f>IF('2_給料日'!$C$5="後ろ倒し",WORKDAY(DATE($A6,2,MIN('2_給料日'!$C$4,DAY(DATE($A6,2+1,0))))-1,1,'1_休日'!$A$4:$A$303),WORKDAY(DATE($A6,2,MIN('2_給料日'!$C$4,DAY(DATE($A6,2+1,0))))+1,-1,'1_休日'!$A$4:$A$303))</f>
        <v/>
      </c>
      <c r="D6" s="14">
        <f>IF('2_給料日'!$C$5="後ろ倒し",WORKDAY(DATE($A6,3,MIN('2_給料日'!$C$4,DAY(DATE($A6,3+1,0))))-1,1,'1_休日'!$A$4:$A$303),WORKDAY(DATE($A6,3,MIN('2_給料日'!$C$4,DAY(DATE($A6,3+1,0))))+1,-1,'1_休日'!$A$4:$A$303))</f>
        <v/>
      </c>
      <c r="E6" s="14">
        <f>IF('2_給料日'!$C$5="後ろ倒し",WORKDAY(DATE($A6,4,MIN('2_給料日'!$C$4,DAY(DATE($A6,4+1,0))))-1,1,'1_休日'!$A$4:$A$303),WORKDAY(DATE($A6,4,MIN('2_給料日'!$C$4,DAY(DATE($A6,4+1,0))))+1,-1,'1_休日'!$A$4:$A$303))</f>
        <v/>
      </c>
      <c r="F6" s="14">
        <f>IF('2_給料日'!$C$5="後ろ倒し",WORKDAY(DATE($A6,5,MIN('2_給料日'!$C$4,DAY(DATE($A6,5+1,0))))-1,1,'1_休日'!$A$4:$A$303),WORKDAY(DATE($A6,5,MIN('2_給料日'!$C$4,DAY(DATE($A6,5+1,0))))+1,-1,'1_休日'!$A$4:$A$303))</f>
        <v/>
      </c>
      <c r="G6" s="14">
        <f>IF('2_給料日'!$C$5="後ろ倒し",WORKDAY(DATE($A6,6,MIN('2_給料日'!$C$4,DAY(DATE($A6,6+1,0))))-1,1,'1_休日'!$A$4:$A$303),WORKDAY(DATE($A6,6,MIN('2_給料日'!$C$4,DAY(DATE($A6,6+1,0))))+1,-1,'1_休日'!$A$4:$A$303))</f>
        <v/>
      </c>
      <c r="H6" s="14">
        <f>IF('2_給料日'!$C$5="後ろ倒し",WORKDAY(DATE($A6,7,MIN('2_給料日'!$C$4,DAY(DATE($A6,7+1,0))))-1,1,'1_休日'!$A$4:$A$303),WORKDAY(DATE($A6,7,MIN('2_給料日'!$C$4,DAY(DATE($A6,7+1,0))))+1,-1,'1_休日'!$A$4:$A$303))</f>
        <v/>
      </c>
      <c r="I6" s="14">
        <f>IF('2_給料日'!$C$5="後ろ倒し",WORKDAY(DATE($A6,8,MIN('2_給料日'!$C$4,DAY(DATE($A6,8+1,0))))-1,1,'1_休日'!$A$4:$A$303),WORKDAY(DATE($A6,8,MIN('2_給料日'!$C$4,DAY(DATE($A6,8+1,0))))+1,-1,'1_休日'!$A$4:$A$303))</f>
        <v/>
      </c>
      <c r="J6" s="14">
        <f>IF('2_給料日'!$C$5="後ろ倒し",WORKDAY(DATE($A6,9,MIN('2_給料日'!$C$4,DAY(DATE($A6,9+1,0))))-1,1,'1_休日'!$A$4:$A$303),WORKDAY(DATE($A6,9,MIN('2_給料日'!$C$4,DAY(DATE($A6,9+1,0))))+1,-1,'1_休日'!$A$4:$A$303))</f>
        <v/>
      </c>
      <c r="K6" s="14">
        <f>IF('2_給料日'!$C$5="後ろ倒し",WORKDAY(DATE($A6,10,MIN('2_給料日'!$C$4,DAY(DATE($A6,10+1,0))))-1,1,'1_休日'!$A$4:$A$303),WORKDAY(DATE($A6,10,MIN('2_給料日'!$C$4,DAY(DATE($A6,10+1,0))))+1,-1,'1_休日'!$A$4:$A$303))</f>
        <v/>
      </c>
      <c r="L6" s="14">
        <f>IF('2_給料日'!$C$5="後ろ倒し",WORKDAY(DATE($A6,11,MIN('2_給料日'!$C$4,DAY(DATE($A6,11+1,0))))-1,1,'1_休日'!$A$4:$A$303),WORKDAY(DATE($A6,11,MIN('2_給料日'!$C$4,DAY(DATE($A6,11+1,0))))+1,-1,'1_休日'!$A$4:$A$303))</f>
        <v/>
      </c>
      <c r="M6" s="14">
        <f>IF('2_給料日'!$C$5="後ろ倒し",WORKDAY(DATE($A6,12,MIN('2_給料日'!$C$4,DAY(DATE($A6,12+1,0))))-1,1,'1_休日'!$A$4:$A$303),WORKDAY(DATE($A6,12,MIN('2_給料日'!$C$4,DAY(DATE($A6,12+1,0))))+1,-1,'1_休日'!$A$4:$A$303))</f>
        <v/>
      </c>
      <c r="N6" s="11">
        <f>SUMPRODUCT(--((B6:M6-DATE($A6,COLUMN(B6:M6)-1,'2_給料日'!$C$4-('2_給料日'!$C$4&gt;DAY(DATE($A6,COLUMN(B6:M6),0)))*('2_給料日'!$C$4-DAY(DATE($A6,COLUMN(B6:M6),0)))))&lt;0))</f>
        <v/>
      </c>
      <c r="O6" s="12">
        <f>SUMPRODUCT(--((B6:M6-DATE($A6,COLUMN(B6:M6)-1,'2_給料日'!$C$4-('2_給料日'!$C$4&gt;DAY(DATE($A6,COLUMN(B6:M6),0)))*('2_給料日'!$C$4-DAY(DATE($A6,COLUMN(B6:M6),0)))))&gt;0))</f>
        <v/>
      </c>
      <c r="P6" s="12">
        <f>SUMPRODUCT(--(MONTH(B6:M6)&lt;&gt;COLUMN(B6:M6)-1))</f>
        <v/>
      </c>
      <c r="Q6" s="12">
        <f>SUMPRODUCT(--(ABS((B6:M6-DATE($A6,COLUMN(B6:M6)-1,'2_給料日'!$C$4-('2_給料日'!$C$4&gt;DAY(DATE($A6,COLUMN(B6:M6),0)))*('2_給料日'!$C$4-DAY(DATE($A6,COLUMN(B6:M6),0))))))&gt;=3))</f>
        <v/>
      </c>
      <c r="R6" s="12">
        <f>SUMPRODUCT(MAX(C6:M6-B6:L6))</f>
        <v/>
      </c>
      <c r="S6" s="12">
        <f>SUMPRODUCT(MIN(C6:M6-B6:L6))</f>
        <v/>
      </c>
    </row>
    <row r="7">
      <c r="A7" s="5" t="n">
        <v>2018</v>
      </c>
      <c r="B7" s="14">
        <f>IF('2_給料日'!$C$5="後ろ倒し",WORKDAY(DATE($A7,1,MIN('2_給料日'!$C$4,DAY(DATE($A7,1+1,0))))-1,1,'1_休日'!$A$4:$A$303),WORKDAY(DATE($A7,1,MIN('2_給料日'!$C$4,DAY(DATE($A7,1+1,0))))+1,-1,'1_休日'!$A$4:$A$303))</f>
        <v/>
      </c>
      <c r="C7" s="14">
        <f>IF('2_給料日'!$C$5="後ろ倒し",WORKDAY(DATE($A7,2,MIN('2_給料日'!$C$4,DAY(DATE($A7,2+1,0))))-1,1,'1_休日'!$A$4:$A$303),WORKDAY(DATE($A7,2,MIN('2_給料日'!$C$4,DAY(DATE($A7,2+1,0))))+1,-1,'1_休日'!$A$4:$A$303))</f>
        <v/>
      </c>
      <c r="D7" s="14">
        <f>IF('2_給料日'!$C$5="後ろ倒し",WORKDAY(DATE($A7,3,MIN('2_給料日'!$C$4,DAY(DATE($A7,3+1,0))))-1,1,'1_休日'!$A$4:$A$303),WORKDAY(DATE($A7,3,MIN('2_給料日'!$C$4,DAY(DATE($A7,3+1,0))))+1,-1,'1_休日'!$A$4:$A$303))</f>
        <v/>
      </c>
      <c r="E7" s="14">
        <f>IF('2_給料日'!$C$5="後ろ倒し",WORKDAY(DATE($A7,4,MIN('2_給料日'!$C$4,DAY(DATE($A7,4+1,0))))-1,1,'1_休日'!$A$4:$A$303),WORKDAY(DATE($A7,4,MIN('2_給料日'!$C$4,DAY(DATE($A7,4+1,0))))+1,-1,'1_休日'!$A$4:$A$303))</f>
        <v/>
      </c>
      <c r="F7" s="14">
        <f>IF('2_給料日'!$C$5="後ろ倒し",WORKDAY(DATE($A7,5,MIN('2_給料日'!$C$4,DAY(DATE($A7,5+1,0))))-1,1,'1_休日'!$A$4:$A$303),WORKDAY(DATE($A7,5,MIN('2_給料日'!$C$4,DAY(DATE($A7,5+1,0))))+1,-1,'1_休日'!$A$4:$A$303))</f>
        <v/>
      </c>
      <c r="G7" s="14">
        <f>IF('2_給料日'!$C$5="後ろ倒し",WORKDAY(DATE($A7,6,MIN('2_給料日'!$C$4,DAY(DATE($A7,6+1,0))))-1,1,'1_休日'!$A$4:$A$303),WORKDAY(DATE($A7,6,MIN('2_給料日'!$C$4,DAY(DATE($A7,6+1,0))))+1,-1,'1_休日'!$A$4:$A$303))</f>
        <v/>
      </c>
      <c r="H7" s="14">
        <f>IF('2_給料日'!$C$5="後ろ倒し",WORKDAY(DATE($A7,7,MIN('2_給料日'!$C$4,DAY(DATE($A7,7+1,0))))-1,1,'1_休日'!$A$4:$A$303),WORKDAY(DATE($A7,7,MIN('2_給料日'!$C$4,DAY(DATE($A7,7+1,0))))+1,-1,'1_休日'!$A$4:$A$303))</f>
        <v/>
      </c>
      <c r="I7" s="14">
        <f>IF('2_給料日'!$C$5="後ろ倒し",WORKDAY(DATE($A7,8,MIN('2_給料日'!$C$4,DAY(DATE($A7,8+1,0))))-1,1,'1_休日'!$A$4:$A$303),WORKDAY(DATE($A7,8,MIN('2_給料日'!$C$4,DAY(DATE($A7,8+1,0))))+1,-1,'1_休日'!$A$4:$A$303))</f>
        <v/>
      </c>
      <c r="J7" s="14">
        <f>IF('2_給料日'!$C$5="後ろ倒し",WORKDAY(DATE($A7,9,MIN('2_給料日'!$C$4,DAY(DATE($A7,9+1,0))))-1,1,'1_休日'!$A$4:$A$303),WORKDAY(DATE($A7,9,MIN('2_給料日'!$C$4,DAY(DATE($A7,9+1,0))))+1,-1,'1_休日'!$A$4:$A$303))</f>
        <v/>
      </c>
      <c r="K7" s="14">
        <f>IF('2_給料日'!$C$5="後ろ倒し",WORKDAY(DATE($A7,10,MIN('2_給料日'!$C$4,DAY(DATE($A7,10+1,0))))-1,1,'1_休日'!$A$4:$A$303),WORKDAY(DATE($A7,10,MIN('2_給料日'!$C$4,DAY(DATE($A7,10+1,0))))+1,-1,'1_休日'!$A$4:$A$303))</f>
        <v/>
      </c>
      <c r="L7" s="14">
        <f>IF('2_給料日'!$C$5="後ろ倒し",WORKDAY(DATE($A7,11,MIN('2_給料日'!$C$4,DAY(DATE($A7,11+1,0))))-1,1,'1_休日'!$A$4:$A$303),WORKDAY(DATE($A7,11,MIN('2_給料日'!$C$4,DAY(DATE($A7,11+1,0))))+1,-1,'1_休日'!$A$4:$A$303))</f>
        <v/>
      </c>
      <c r="M7" s="14">
        <f>IF('2_給料日'!$C$5="後ろ倒し",WORKDAY(DATE($A7,12,MIN('2_給料日'!$C$4,DAY(DATE($A7,12+1,0))))-1,1,'1_休日'!$A$4:$A$303),WORKDAY(DATE($A7,12,MIN('2_給料日'!$C$4,DAY(DATE($A7,12+1,0))))+1,-1,'1_休日'!$A$4:$A$303))</f>
        <v/>
      </c>
      <c r="N7" s="11">
        <f>SUMPRODUCT(--((B7:M7-DATE($A7,COLUMN(B7:M7)-1,'2_給料日'!$C$4-('2_給料日'!$C$4&gt;DAY(DATE($A7,COLUMN(B7:M7),0)))*('2_給料日'!$C$4-DAY(DATE($A7,COLUMN(B7:M7),0)))))&lt;0))</f>
        <v/>
      </c>
      <c r="O7" s="12">
        <f>SUMPRODUCT(--((B7:M7-DATE($A7,COLUMN(B7:M7)-1,'2_給料日'!$C$4-('2_給料日'!$C$4&gt;DAY(DATE($A7,COLUMN(B7:M7),0)))*('2_給料日'!$C$4-DAY(DATE($A7,COLUMN(B7:M7),0)))))&gt;0))</f>
        <v/>
      </c>
      <c r="P7" s="12">
        <f>SUMPRODUCT(--(MONTH(B7:M7)&lt;&gt;COLUMN(B7:M7)-1))</f>
        <v/>
      </c>
      <c r="Q7" s="12">
        <f>SUMPRODUCT(--(ABS((B7:M7-DATE($A7,COLUMN(B7:M7)-1,'2_給料日'!$C$4-('2_給料日'!$C$4&gt;DAY(DATE($A7,COLUMN(B7:M7),0)))*('2_給料日'!$C$4-DAY(DATE($A7,COLUMN(B7:M7),0))))))&gt;=3))</f>
        <v/>
      </c>
      <c r="R7" s="12">
        <f>SUMPRODUCT(MAX(C7:M7-B7:L7))</f>
        <v/>
      </c>
      <c r="S7" s="12">
        <f>SUMPRODUCT(MIN(C7:M7-B7:L7))</f>
        <v/>
      </c>
    </row>
    <row r="8">
      <c r="A8" s="5" t="n">
        <v>2019</v>
      </c>
      <c r="B8" s="14">
        <f>IF('2_給料日'!$C$5="後ろ倒し",WORKDAY(DATE($A8,1,MIN('2_給料日'!$C$4,DAY(DATE($A8,1+1,0))))-1,1,'1_休日'!$A$4:$A$303),WORKDAY(DATE($A8,1,MIN('2_給料日'!$C$4,DAY(DATE($A8,1+1,0))))+1,-1,'1_休日'!$A$4:$A$303))</f>
        <v/>
      </c>
      <c r="C8" s="14">
        <f>IF('2_給料日'!$C$5="後ろ倒し",WORKDAY(DATE($A8,2,MIN('2_給料日'!$C$4,DAY(DATE($A8,2+1,0))))-1,1,'1_休日'!$A$4:$A$303),WORKDAY(DATE($A8,2,MIN('2_給料日'!$C$4,DAY(DATE($A8,2+1,0))))+1,-1,'1_休日'!$A$4:$A$303))</f>
        <v/>
      </c>
      <c r="D8" s="14">
        <f>IF('2_給料日'!$C$5="後ろ倒し",WORKDAY(DATE($A8,3,MIN('2_給料日'!$C$4,DAY(DATE($A8,3+1,0))))-1,1,'1_休日'!$A$4:$A$303),WORKDAY(DATE($A8,3,MIN('2_給料日'!$C$4,DAY(DATE($A8,3+1,0))))+1,-1,'1_休日'!$A$4:$A$303))</f>
        <v/>
      </c>
      <c r="E8" s="14">
        <f>IF('2_給料日'!$C$5="後ろ倒し",WORKDAY(DATE($A8,4,MIN('2_給料日'!$C$4,DAY(DATE($A8,4+1,0))))-1,1,'1_休日'!$A$4:$A$303),WORKDAY(DATE($A8,4,MIN('2_給料日'!$C$4,DAY(DATE($A8,4+1,0))))+1,-1,'1_休日'!$A$4:$A$303))</f>
        <v/>
      </c>
      <c r="F8" s="14">
        <f>IF('2_給料日'!$C$5="後ろ倒し",WORKDAY(DATE($A8,5,MIN('2_給料日'!$C$4,DAY(DATE($A8,5+1,0))))-1,1,'1_休日'!$A$4:$A$303),WORKDAY(DATE($A8,5,MIN('2_給料日'!$C$4,DAY(DATE($A8,5+1,0))))+1,-1,'1_休日'!$A$4:$A$303))</f>
        <v/>
      </c>
      <c r="G8" s="14">
        <f>IF('2_給料日'!$C$5="後ろ倒し",WORKDAY(DATE($A8,6,MIN('2_給料日'!$C$4,DAY(DATE($A8,6+1,0))))-1,1,'1_休日'!$A$4:$A$303),WORKDAY(DATE($A8,6,MIN('2_給料日'!$C$4,DAY(DATE($A8,6+1,0))))+1,-1,'1_休日'!$A$4:$A$303))</f>
        <v/>
      </c>
      <c r="H8" s="14">
        <f>IF('2_給料日'!$C$5="後ろ倒し",WORKDAY(DATE($A8,7,MIN('2_給料日'!$C$4,DAY(DATE($A8,7+1,0))))-1,1,'1_休日'!$A$4:$A$303),WORKDAY(DATE($A8,7,MIN('2_給料日'!$C$4,DAY(DATE($A8,7+1,0))))+1,-1,'1_休日'!$A$4:$A$303))</f>
        <v/>
      </c>
      <c r="I8" s="14">
        <f>IF('2_給料日'!$C$5="後ろ倒し",WORKDAY(DATE($A8,8,MIN('2_給料日'!$C$4,DAY(DATE($A8,8+1,0))))-1,1,'1_休日'!$A$4:$A$303),WORKDAY(DATE($A8,8,MIN('2_給料日'!$C$4,DAY(DATE($A8,8+1,0))))+1,-1,'1_休日'!$A$4:$A$303))</f>
        <v/>
      </c>
      <c r="J8" s="14">
        <f>IF('2_給料日'!$C$5="後ろ倒し",WORKDAY(DATE($A8,9,MIN('2_給料日'!$C$4,DAY(DATE($A8,9+1,0))))-1,1,'1_休日'!$A$4:$A$303),WORKDAY(DATE($A8,9,MIN('2_給料日'!$C$4,DAY(DATE($A8,9+1,0))))+1,-1,'1_休日'!$A$4:$A$303))</f>
        <v/>
      </c>
      <c r="K8" s="14">
        <f>IF('2_給料日'!$C$5="後ろ倒し",WORKDAY(DATE($A8,10,MIN('2_給料日'!$C$4,DAY(DATE($A8,10+1,0))))-1,1,'1_休日'!$A$4:$A$303),WORKDAY(DATE($A8,10,MIN('2_給料日'!$C$4,DAY(DATE($A8,10+1,0))))+1,-1,'1_休日'!$A$4:$A$303))</f>
        <v/>
      </c>
      <c r="L8" s="14">
        <f>IF('2_給料日'!$C$5="後ろ倒し",WORKDAY(DATE($A8,11,MIN('2_給料日'!$C$4,DAY(DATE($A8,11+1,0))))-1,1,'1_休日'!$A$4:$A$303),WORKDAY(DATE($A8,11,MIN('2_給料日'!$C$4,DAY(DATE($A8,11+1,0))))+1,-1,'1_休日'!$A$4:$A$303))</f>
        <v/>
      </c>
      <c r="M8" s="14">
        <f>IF('2_給料日'!$C$5="後ろ倒し",WORKDAY(DATE($A8,12,MIN('2_給料日'!$C$4,DAY(DATE($A8,12+1,0))))-1,1,'1_休日'!$A$4:$A$303),WORKDAY(DATE($A8,12,MIN('2_給料日'!$C$4,DAY(DATE($A8,12+1,0))))+1,-1,'1_休日'!$A$4:$A$303))</f>
        <v/>
      </c>
      <c r="N8" s="11">
        <f>SUMPRODUCT(--((B8:M8-DATE($A8,COLUMN(B8:M8)-1,'2_給料日'!$C$4-('2_給料日'!$C$4&gt;DAY(DATE($A8,COLUMN(B8:M8),0)))*('2_給料日'!$C$4-DAY(DATE($A8,COLUMN(B8:M8),0)))))&lt;0))</f>
        <v/>
      </c>
      <c r="O8" s="12">
        <f>SUMPRODUCT(--((B8:M8-DATE($A8,COLUMN(B8:M8)-1,'2_給料日'!$C$4-('2_給料日'!$C$4&gt;DAY(DATE($A8,COLUMN(B8:M8),0)))*('2_給料日'!$C$4-DAY(DATE($A8,COLUMN(B8:M8),0)))))&gt;0))</f>
        <v/>
      </c>
      <c r="P8" s="12">
        <f>SUMPRODUCT(--(MONTH(B8:M8)&lt;&gt;COLUMN(B8:M8)-1))</f>
        <v/>
      </c>
      <c r="Q8" s="12">
        <f>SUMPRODUCT(--(ABS((B8:M8-DATE($A8,COLUMN(B8:M8)-1,'2_給料日'!$C$4-('2_給料日'!$C$4&gt;DAY(DATE($A8,COLUMN(B8:M8),0)))*('2_給料日'!$C$4-DAY(DATE($A8,COLUMN(B8:M8),0))))))&gt;=3))</f>
        <v/>
      </c>
      <c r="R8" s="12">
        <f>SUMPRODUCT(MAX(C8:M8-B8:L8))</f>
        <v/>
      </c>
      <c r="S8" s="12">
        <f>SUMPRODUCT(MIN(C8:M8-B8:L8))</f>
        <v/>
      </c>
    </row>
    <row r="9">
      <c r="A9" s="5" t="n">
        <v>2020</v>
      </c>
      <c r="B9" s="14">
        <f>IF('2_給料日'!$C$5="後ろ倒し",WORKDAY(DATE($A9,1,MIN('2_給料日'!$C$4,DAY(DATE($A9,1+1,0))))-1,1,'1_休日'!$A$4:$A$303),WORKDAY(DATE($A9,1,MIN('2_給料日'!$C$4,DAY(DATE($A9,1+1,0))))+1,-1,'1_休日'!$A$4:$A$303))</f>
        <v/>
      </c>
      <c r="C9" s="14">
        <f>IF('2_給料日'!$C$5="後ろ倒し",WORKDAY(DATE($A9,2,MIN('2_給料日'!$C$4,DAY(DATE($A9,2+1,0))))-1,1,'1_休日'!$A$4:$A$303),WORKDAY(DATE($A9,2,MIN('2_給料日'!$C$4,DAY(DATE($A9,2+1,0))))+1,-1,'1_休日'!$A$4:$A$303))</f>
        <v/>
      </c>
      <c r="D9" s="14">
        <f>IF('2_給料日'!$C$5="後ろ倒し",WORKDAY(DATE($A9,3,MIN('2_給料日'!$C$4,DAY(DATE($A9,3+1,0))))-1,1,'1_休日'!$A$4:$A$303),WORKDAY(DATE($A9,3,MIN('2_給料日'!$C$4,DAY(DATE($A9,3+1,0))))+1,-1,'1_休日'!$A$4:$A$303))</f>
        <v/>
      </c>
      <c r="E9" s="14">
        <f>IF('2_給料日'!$C$5="後ろ倒し",WORKDAY(DATE($A9,4,MIN('2_給料日'!$C$4,DAY(DATE($A9,4+1,0))))-1,1,'1_休日'!$A$4:$A$303),WORKDAY(DATE($A9,4,MIN('2_給料日'!$C$4,DAY(DATE($A9,4+1,0))))+1,-1,'1_休日'!$A$4:$A$303))</f>
        <v/>
      </c>
      <c r="F9" s="14">
        <f>IF('2_給料日'!$C$5="後ろ倒し",WORKDAY(DATE($A9,5,MIN('2_給料日'!$C$4,DAY(DATE($A9,5+1,0))))-1,1,'1_休日'!$A$4:$A$303),WORKDAY(DATE($A9,5,MIN('2_給料日'!$C$4,DAY(DATE($A9,5+1,0))))+1,-1,'1_休日'!$A$4:$A$303))</f>
        <v/>
      </c>
      <c r="G9" s="14">
        <f>IF('2_給料日'!$C$5="後ろ倒し",WORKDAY(DATE($A9,6,MIN('2_給料日'!$C$4,DAY(DATE($A9,6+1,0))))-1,1,'1_休日'!$A$4:$A$303),WORKDAY(DATE($A9,6,MIN('2_給料日'!$C$4,DAY(DATE($A9,6+1,0))))+1,-1,'1_休日'!$A$4:$A$303))</f>
        <v/>
      </c>
      <c r="H9" s="14">
        <f>IF('2_給料日'!$C$5="後ろ倒し",WORKDAY(DATE($A9,7,MIN('2_給料日'!$C$4,DAY(DATE($A9,7+1,0))))-1,1,'1_休日'!$A$4:$A$303),WORKDAY(DATE($A9,7,MIN('2_給料日'!$C$4,DAY(DATE($A9,7+1,0))))+1,-1,'1_休日'!$A$4:$A$303))</f>
        <v/>
      </c>
      <c r="I9" s="14">
        <f>IF('2_給料日'!$C$5="後ろ倒し",WORKDAY(DATE($A9,8,MIN('2_給料日'!$C$4,DAY(DATE($A9,8+1,0))))-1,1,'1_休日'!$A$4:$A$303),WORKDAY(DATE($A9,8,MIN('2_給料日'!$C$4,DAY(DATE($A9,8+1,0))))+1,-1,'1_休日'!$A$4:$A$303))</f>
        <v/>
      </c>
      <c r="J9" s="14">
        <f>IF('2_給料日'!$C$5="後ろ倒し",WORKDAY(DATE($A9,9,MIN('2_給料日'!$C$4,DAY(DATE($A9,9+1,0))))-1,1,'1_休日'!$A$4:$A$303),WORKDAY(DATE($A9,9,MIN('2_給料日'!$C$4,DAY(DATE($A9,9+1,0))))+1,-1,'1_休日'!$A$4:$A$303))</f>
        <v/>
      </c>
      <c r="K9" s="14">
        <f>IF('2_給料日'!$C$5="後ろ倒し",WORKDAY(DATE($A9,10,MIN('2_給料日'!$C$4,DAY(DATE($A9,10+1,0))))-1,1,'1_休日'!$A$4:$A$303),WORKDAY(DATE($A9,10,MIN('2_給料日'!$C$4,DAY(DATE($A9,10+1,0))))+1,-1,'1_休日'!$A$4:$A$303))</f>
        <v/>
      </c>
      <c r="L9" s="14">
        <f>IF('2_給料日'!$C$5="後ろ倒し",WORKDAY(DATE($A9,11,MIN('2_給料日'!$C$4,DAY(DATE($A9,11+1,0))))-1,1,'1_休日'!$A$4:$A$303),WORKDAY(DATE($A9,11,MIN('2_給料日'!$C$4,DAY(DATE($A9,11+1,0))))+1,-1,'1_休日'!$A$4:$A$303))</f>
        <v/>
      </c>
      <c r="M9" s="14">
        <f>IF('2_給料日'!$C$5="後ろ倒し",WORKDAY(DATE($A9,12,MIN('2_給料日'!$C$4,DAY(DATE($A9,12+1,0))))-1,1,'1_休日'!$A$4:$A$303),WORKDAY(DATE($A9,12,MIN('2_給料日'!$C$4,DAY(DATE($A9,12+1,0))))+1,-1,'1_休日'!$A$4:$A$303))</f>
        <v/>
      </c>
      <c r="N9" s="11">
        <f>SUMPRODUCT(--((B9:M9-DATE($A9,COLUMN(B9:M9)-1,'2_給料日'!$C$4-('2_給料日'!$C$4&gt;DAY(DATE($A9,COLUMN(B9:M9),0)))*('2_給料日'!$C$4-DAY(DATE($A9,COLUMN(B9:M9),0)))))&lt;0))</f>
        <v/>
      </c>
      <c r="O9" s="12">
        <f>SUMPRODUCT(--((B9:M9-DATE($A9,COLUMN(B9:M9)-1,'2_給料日'!$C$4-('2_給料日'!$C$4&gt;DAY(DATE($A9,COLUMN(B9:M9),0)))*('2_給料日'!$C$4-DAY(DATE($A9,COLUMN(B9:M9),0)))))&gt;0))</f>
        <v/>
      </c>
      <c r="P9" s="12">
        <f>SUMPRODUCT(--(MONTH(B9:M9)&lt;&gt;COLUMN(B9:M9)-1))</f>
        <v/>
      </c>
      <c r="Q9" s="12">
        <f>SUMPRODUCT(--(ABS((B9:M9-DATE($A9,COLUMN(B9:M9)-1,'2_給料日'!$C$4-('2_給料日'!$C$4&gt;DAY(DATE($A9,COLUMN(B9:M9),0)))*('2_給料日'!$C$4-DAY(DATE($A9,COLUMN(B9:M9),0))))))&gt;=3))</f>
        <v/>
      </c>
      <c r="R9" s="12">
        <f>SUMPRODUCT(MAX(C9:M9-B9:L9))</f>
        <v/>
      </c>
      <c r="S9" s="12">
        <f>SUMPRODUCT(MIN(C9:M9-B9:L9))</f>
        <v/>
      </c>
    </row>
    <row r="10">
      <c r="A10" s="5" t="n">
        <v>2021</v>
      </c>
      <c r="B10" s="14">
        <f>IF('2_給料日'!$C$5="後ろ倒し",WORKDAY(DATE($A10,1,MIN('2_給料日'!$C$4,DAY(DATE($A10,1+1,0))))-1,1,'1_休日'!$A$4:$A$303),WORKDAY(DATE($A10,1,MIN('2_給料日'!$C$4,DAY(DATE($A10,1+1,0))))+1,-1,'1_休日'!$A$4:$A$303))</f>
        <v/>
      </c>
      <c r="C10" s="14">
        <f>IF('2_給料日'!$C$5="後ろ倒し",WORKDAY(DATE($A10,2,MIN('2_給料日'!$C$4,DAY(DATE($A10,2+1,0))))-1,1,'1_休日'!$A$4:$A$303),WORKDAY(DATE($A10,2,MIN('2_給料日'!$C$4,DAY(DATE($A10,2+1,0))))+1,-1,'1_休日'!$A$4:$A$303))</f>
        <v/>
      </c>
      <c r="D10" s="14">
        <f>IF('2_給料日'!$C$5="後ろ倒し",WORKDAY(DATE($A10,3,MIN('2_給料日'!$C$4,DAY(DATE($A10,3+1,0))))-1,1,'1_休日'!$A$4:$A$303),WORKDAY(DATE($A10,3,MIN('2_給料日'!$C$4,DAY(DATE($A10,3+1,0))))+1,-1,'1_休日'!$A$4:$A$303))</f>
        <v/>
      </c>
      <c r="E10" s="14">
        <f>IF('2_給料日'!$C$5="後ろ倒し",WORKDAY(DATE($A10,4,MIN('2_給料日'!$C$4,DAY(DATE($A10,4+1,0))))-1,1,'1_休日'!$A$4:$A$303),WORKDAY(DATE($A10,4,MIN('2_給料日'!$C$4,DAY(DATE($A10,4+1,0))))+1,-1,'1_休日'!$A$4:$A$303))</f>
        <v/>
      </c>
      <c r="F10" s="14">
        <f>IF('2_給料日'!$C$5="後ろ倒し",WORKDAY(DATE($A10,5,MIN('2_給料日'!$C$4,DAY(DATE($A10,5+1,0))))-1,1,'1_休日'!$A$4:$A$303),WORKDAY(DATE($A10,5,MIN('2_給料日'!$C$4,DAY(DATE($A10,5+1,0))))+1,-1,'1_休日'!$A$4:$A$303))</f>
        <v/>
      </c>
      <c r="G10" s="14">
        <f>IF('2_給料日'!$C$5="後ろ倒し",WORKDAY(DATE($A10,6,MIN('2_給料日'!$C$4,DAY(DATE($A10,6+1,0))))-1,1,'1_休日'!$A$4:$A$303),WORKDAY(DATE($A10,6,MIN('2_給料日'!$C$4,DAY(DATE($A10,6+1,0))))+1,-1,'1_休日'!$A$4:$A$303))</f>
        <v/>
      </c>
      <c r="H10" s="14">
        <f>IF('2_給料日'!$C$5="後ろ倒し",WORKDAY(DATE($A10,7,MIN('2_給料日'!$C$4,DAY(DATE($A10,7+1,0))))-1,1,'1_休日'!$A$4:$A$303),WORKDAY(DATE($A10,7,MIN('2_給料日'!$C$4,DAY(DATE($A10,7+1,0))))+1,-1,'1_休日'!$A$4:$A$303))</f>
        <v/>
      </c>
      <c r="I10" s="14">
        <f>IF('2_給料日'!$C$5="後ろ倒し",WORKDAY(DATE($A10,8,MIN('2_給料日'!$C$4,DAY(DATE($A10,8+1,0))))-1,1,'1_休日'!$A$4:$A$303),WORKDAY(DATE($A10,8,MIN('2_給料日'!$C$4,DAY(DATE($A10,8+1,0))))+1,-1,'1_休日'!$A$4:$A$303))</f>
        <v/>
      </c>
      <c r="J10" s="14">
        <f>IF('2_給料日'!$C$5="後ろ倒し",WORKDAY(DATE($A10,9,MIN('2_給料日'!$C$4,DAY(DATE($A10,9+1,0))))-1,1,'1_休日'!$A$4:$A$303),WORKDAY(DATE($A10,9,MIN('2_給料日'!$C$4,DAY(DATE($A10,9+1,0))))+1,-1,'1_休日'!$A$4:$A$303))</f>
        <v/>
      </c>
      <c r="K10" s="14">
        <f>IF('2_給料日'!$C$5="後ろ倒し",WORKDAY(DATE($A10,10,MIN('2_給料日'!$C$4,DAY(DATE($A10,10+1,0))))-1,1,'1_休日'!$A$4:$A$303),WORKDAY(DATE($A10,10,MIN('2_給料日'!$C$4,DAY(DATE($A10,10+1,0))))+1,-1,'1_休日'!$A$4:$A$303))</f>
        <v/>
      </c>
      <c r="L10" s="14">
        <f>IF('2_給料日'!$C$5="後ろ倒し",WORKDAY(DATE($A10,11,MIN('2_給料日'!$C$4,DAY(DATE($A10,11+1,0))))-1,1,'1_休日'!$A$4:$A$303),WORKDAY(DATE($A10,11,MIN('2_給料日'!$C$4,DAY(DATE($A10,11+1,0))))+1,-1,'1_休日'!$A$4:$A$303))</f>
        <v/>
      </c>
      <c r="M10" s="14">
        <f>IF('2_給料日'!$C$5="後ろ倒し",WORKDAY(DATE($A10,12,MIN('2_給料日'!$C$4,DAY(DATE($A10,12+1,0))))-1,1,'1_休日'!$A$4:$A$303),WORKDAY(DATE($A10,12,MIN('2_給料日'!$C$4,DAY(DATE($A10,12+1,0))))+1,-1,'1_休日'!$A$4:$A$303))</f>
        <v/>
      </c>
      <c r="N10" s="11">
        <f>SUMPRODUCT(--((B10:M10-DATE($A10,COLUMN(B10:M10)-1,'2_給料日'!$C$4-('2_給料日'!$C$4&gt;DAY(DATE($A10,COLUMN(B10:M10),0)))*('2_給料日'!$C$4-DAY(DATE($A10,COLUMN(B10:M10),0)))))&lt;0))</f>
        <v/>
      </c>
      <c r="O10" s="12">
        <f>SUMPRODUCT(--((B10:M10-DATE($A10,COLUMN(B10:M10)-1,'2_給料日'!$C$4-('2_給料日'!$C$4&gt;DAY(DATE($A10,COLUMN(B10:M10),0)))*('2_給料日'!$C$4-DAY(DATE($A10,COLUMN(B10:M10),0)))))&gt;0))</f>
        <v/>
      </c>
      <c r="P10" s="12">
        <f>SUMPRODUCT(--(MONTH(B10:M10)&lt;&gt;COLUMN(B10:M10)-1))</f>
        <v/>
      </c>
      <c r="Q10" s="12">
        <f>SUMPRODUCT(--(ABS((B10:M10-DATE($A10,COLUMN(B10:M10)-1,'2_給料日'!$C$4-('2_給料日'!$C$4&gt;DAY(DATE($A10,COLUMN(B10:M10),0)))*('2_給料日'!$C$4-DAY(DATE($A10,COLUMN(B10:M10),0))))))&gt;=3))</f>
        <v/>
      </c>
      <c r="R10" s="12">
        <f>SUMPRODUCT(MAX(C10:M10-B10:L10))</f>
        <v/>
      </c>
      <c r="S10" s="12">
        <f>SUMPRODUCT(MIN(C10:M10-B10:L10))</f>
        <v/>
      </c>
    </row>
    <row r="11">
      <c r="A11" s="5" t="n">
        <v>2022</v>
      </c>
      <c r="B11" s="14">
        <f>IF('2_給料日'!$C$5="後ろ倒し",WORKDAY(DATE($A11,1,MIN('2_給料日'!$C$4,DAY(DATE($A11,1+1,0))))-1,1,'1_休日'!$A$4:$A$303),WORKDAY(DATE($A11,1,MIN('2_給料日'!$C$4,DAY(DATE($A11,1+1,0))))+1,-1,'1_休日'!$A$4:$A$303))</f>
        <v/>
      </c>
      <c r="C11" s="14">
        <f>IF('2_給料日'!$C$5="後ろ倒し",WORKDAY(DATE($A11,2,MIN('2_給料日'!$C$4,DAY(DATE($A11,2+1,0))))-1,1,'1_休日'!$A$4:$A$303),WORKDAY(DATE($A11,2,MIN('2_給料日'!$C$4,DAY(DATE($A11,2+1,0))))+1,-1,'1_休日'!$A$4:$A$303))</f>
        <v/>
      </c>
      <c r="D11" s="14">
        <f>IF('2_給料日'!$C$5="後ろ倒し",WORKDAY(DATE($A11,3,MIN('2_給料日'!$C$4,DAY(DATE($A11,3+1,0))))-1,1,'1_休日'!$A$4:$A$303),WORKDAY(DATE($A11,3,MIN('2_給料日'!$C$4,DAY(DATE($A11,3+1,0))))+1,-1,'1_休日'!$A$4:$A$303))</f>
        <v/>
      </c>
      <c r="E11" s="14">
        <f>IF('2_給料日'!$C$5="後ろ倒し",WORKDAY(DATE($A11,4,MIN('2_給料日'!$C$4,DAY(DATE($A11,4+1,0))))-1,1,'1_休日'!$A$4:$A$303),WORKDAY(DATE($A11,4,MIN('2_給料日'!$C$4,DAY(DATE($A11,4+1,0))))+1,-1,'1_休日'!$A$4:$A$303))</f>
        <v/>
      </c>
      <c r="F11" s="14">
        <f>IF('2_給料日'!$C$5="後ろ倒し",WORKDAY(DATE($A11,5,MIN('2_給料日'!$C$4,DAY(DATE($A11,5+1,0))))-1,1,'1_休日'!$A$4:$A$303),WORKDAY(DATE($A11,5,MIN('2_給料日'!$C$4,DAY(DATE($A11,5+1,0))))+1,-1,'1_休日'!$A$4:$A$303))</f>
        <v/>
      </c>
      <c r="G11" s="14">
        <f>IF('2_給料日'!$C$5="後ろ倒し",WORKDAY(DATE($A11,6,MIN('2_給料日'!$C$4,DAY(DATE($A11,6+1,0))))-1,1,'1_休日'!$A$4:$A$303),WORKDAY(DATE($A11,6,MIN('2_給料日'!$C$4,DAY(DATE($A11,6+1,0))))+1,-1,'1_休日'!$A$4:$A$303))</f>
        <v/>
      </c>
      <c r="H11" s="14">
        <f>IF('2_給料日'!$C$5="後ろ倒し",WORKDAY(DATE($A11,7,MIN('2_給料日'!$C$4,DAY(DATE($A11,7+1,0))))-1,1,'1_休日'!$A$4:$A$303),WORKDAY(DATE($A11,7,MIN('2_給料日'!$C$4,DAY(DATE($A11,7+1,0))))+1,-1,'1_休日'!$A$4:$A$303))</f>
        <v/>
      </c>
      <c r="I11" s="14">
        <f>IF('2_給料日'!$C$5="後ろ倒し",WORKDAY(DATE($A11,8,MIN('2_給料日'!$C$4,DAY(DATE($A11,8+1,0))))-1,1,'1_休日'!$A$4:$A$303),WORKDAY(DATE($A11,8,MIN('2_給料日'!$C$4,DAY(DATE($A11,8+1,0))))+1,-1,'1_休日'!$A$4:$A$303))</f>
        <v/>
      </c>
      <c r="J11" s="14">
        <f>IF('2_給料日'!$C$5="後ろ倒し",WORKDAY(DATE($A11,9,MIN('2_給料日'!$C$4,DAY(DATE($A11,9+1,0))))-1,1,'1_休日'!$A$4:$A$303),WORKDAY(DATE($A11,9,MIN('2_給料日'!$C$4,DAY(DATE($A11,9+1,0))))+1,-1,'1_休日'!$A$4:$A$303))</f>
        <v/>
      </c>
      <c r="K11" s="14">
        <f>IF('2_給料日'!$C$5="後ろ倒し",WORKDAY(DATE($A11,10,MIN('2_給料日'!$C$4,DAY(DATE($A11,10+1,0))))-1,1,'1_休日'!$A$4:$A$303),WORKDAY(DATE($A11,10,MIN('2_給料日'!$C$4,DAY(DATE($A11,10+1,0))))+1,-1,'1_休日'!$A$4:$A$303))</f>
        <v/>
      </c>
      <c r="L11" s="14">
        <f>IF('2_給料日'!$C$5="後ろ倒し",WORKDAY(DATE($A11,11,MIN('2_給料日'!$C$4,DAY(DATE($A11,11+1,0))))-1,1,'1_休日'!$A$4:$A$303),WORKDAY(DATE($A11,11,MIN('2_給料日'!$C$4,DAY(DATE($A11,11+1,0))))+1,-1,'1_休日'!$A$4:$A$303))</f>
        <v/>
      </c>
      <c r="M11" s="14">
        <f>IF('2_給料日'!$C$5="後ろ倒し",WORKDAY(DATE($A11,12,MIN('2_給料日'!$C$4,DAY(DATE($A11,12+1,0))))-1,1,'1_休日'!$A$4:$A$303),WORKDAY(DATE($A11,12,MIN('2_給料日'!$C$4,DAY(DATE($A11,12+1,0))))+1,-1,'1_休日'!$A$4:$A$303))</f>
        <v/>
      </c>
      <c r="N11" s="11">
        <f>SUMPRODUCT(--((B11:M11-DATE($A11,COLUMN(B11:M11)-1,'2_給料日'!$C$4-('2_給料日'!$C$4&gt;DAY(DATE($A11,COLUMN(B11:M11),0)))*('2_給料日'!$C$4-DAY(DATE($A11,COLUMN(B11:M11),0)))))&lt;0))</f>
        <v/>
      </c>
      <c r="O11" s="12">
        <f>SUMPRODUCT(--((B11:M11-DATE($A11,COLUMN(B11:M11)-1,'2_給料日'!$C$4-('2_給料日'!$C$4&gt;DAY(DATE($A11,COLUMN(B11:M11),0)))*('2_給料日'!$C$4-DAY(DATE($A11,COLUMN(B11:M11),0)))))&gt;0))</f>
        <v/>
      </c>
      <c r="P11" s="12">
        <f>SUMPRODUCT(--(MONTH(B11:M11)&lt;&gt;COLUMN(B11:M11)-1))</f>
        <v/>
      </c>
      <c r="Q11" s="12">
        <f>SUMPRODUCT(--(ABS((B11:M11-DATE($A11,COLUMN(B11:M11)-1,'2_給料日'!$C$4-('2_給料日'!$C$4&gt;DAY(DATE($A11,COLUMN(B11:M11),0)))*('2_給料日'!$C$4-DAY(DATE($A11,COLUMN(B11:M11),0))))))&gt;=3))</f>
        <v/>
      </c>
      <c r="R11" s="12">
        <f>SUMPRODUCT(MAX(C11:M11-B11:L11))</f>
        <v/>
      </c>
      <c r="S11" s="12">
        <f>SUMPRODUCT(MIN(C11:M11-B11:L11))</f>
        <v/>
      </c>
    </row>
    <row r="12">
      <c r="A12" s="5" t="n">
        <v>2023</v>
      </c>
      <c r="B12" s="14">
        <f>IF('2_給料日'!$C$5="後ろ倒し",WORKDAY(DATE($A12,1,MIN('2_給料日'!$C$4,DAY(DATE($A12,1+1,0))))-1,1,'1_休日'!$A$4:$A$303),WORKDAY(DATE($A12,1,MIN('2_給料日'!$C$4,DAY(DATE($A12,1+1,0))))+1,-1,'1_休日'!$A$4:$A$303))</f>
        <v/>
      </c>
      <c r="C12" s="14">
        <f>IF('2_給料日'!$C$5="後ろ倒し",WORKDAY(DATE($A12,2,MIN('2_給料日'!$C$4,DAY(DATE($A12,2+1,0))))-1,1,'1_休日'!$A$4:$A$303),WORKDAY(DATE($A12,2,MIN('2_給料日'!$C$4,DAY(DATE($A12,2+1,0))))+1,-1,'1_休日'!$A$4:$A$303))</f>
        <v/>
      </c>
      <c r="D12" s="14">
        <f>IF('2_給料日'!$C$5="後ろ倒し",WORKDAY(DATE($A12,3,MIN('2_給料日'!$C$4,DAY(DATE($A12,3+1,0))))-1,1,'1_休日'!$A$4:$A$303),WORKDAY(DATE($A12,3,MIN('2_給料日'!$C$4,DAY(DATE($A12,3+1,0))))+1,-1,'1_休日'!$A$4:$A$303))</f>
        <v/>
      </c>
      <c r="E12" s="14">
        <f>IF('2_給料日'!$C$5="後ろ倒し",WORKDAY(DATE($A12,4,MIN('2_給料日'!$C$4,DAY(DATE($A12,4+1,0))))-1,1,'1_休日'!$A$4:$A$303),WORKDAY(DATE($A12,4,MIN('2_給料日'!$C$4,DAY(DATE($A12,4+1,0))))+1,-1,'1_休日'!$A$4:$A$303))</f>
        <v/>
      </c>
      <c r="F12" s="14">
        <f>IF('2_給料日'!$C$5="後ろ倒し",WORKDAY(DATE($A12,5,MIN('2_給料日'!$C$4,DAY(DATE($A12,5+1,0))))-1,1,'1_休日'!$A$4:$A$303),WORKDAY(DATE($A12,5,MIN('2_給料日'!$C$4,DAY(DATE($A12,5+1,0))))+1,-1,'1_休日'!$A$4:$A$303))</f>
        <v/>
      </c>
      <c r="G12" s="14">
        <f>IF('2_給料日'!$C$5="後ろ倒し",WORKDAY(DATE($A12,6,MIN('2_給料日'!$C$4,DAY(DATE($A12,6+1,0))))-1,1,'1_休日'!$A$4:$A$303),WORKDAY(DATE($A12,6,MIN('2_給料日'!$C$4,DAY(DATE($A12,6+1,0))))+1,-1,'1_休日'!$A$4:$A$303))</f>
        <v/>
      </c>
      <c r="H12" s="14">
        <f>IF('2_給料日'!$C$5="後ろ倒し",WORKDAY(DATE($A12,7,MIN('2_給料日'!$C$4,DAY(DATE($A12,7+1,0))))-1,1,'1_休日'!$A$4:$A$303),WORKDAY(DATE($A12,7,MIN('2_給料日'!$C$4,DAY(DATE($A12,7+1,0))))+1,-1,'1_休日'!$A$4:$A$303))</f>
        <v/>
      </c>
      <c r="I12" s="14">
        <f>IF('2_給料日'!$C$5="後ろ倒し",WORKDAY(DATE($A12,8,MIN('2_給料日'!$C$4,DAY(DATE($A12,8+1,0))))-1,1,'1_休日'!$A$4:$A$303),WORKDAY(DATE($A12,8,MIN('2_給料日'!$C$4,DAY(DATE($A12,8+1,0))))+1,-1,'1_休日'!$A$4:$A$303))</f>
        <v/>
      </c>
      <c r="J12" s="14">
        <f>IF('2_給料日'!$C$5="後ろ倒し",WORKDAY(DATE($A12,9,MIN('2_給料日'!$C$4,DAY(DATE($A12,9+1,0))))-1,1,'1_休日'!$A$4:$A$303),WORKDAY(DATE($A12,9,MIN('2_給料日'!$C$4,DAY(DATE($A12,9+1,0))))+1,-1,'1_休日'!$A$4:$A$303))</f>
        <v/>
      </c>
      <c r="K12" s="14">
        <f>IF('2_給料日'!$C$5="後ろ倒し",WORKDAY(DATE($A12,10,MIN('2_給料日'!$C$4,DAY(DATE($A12,10+1,0))))-1,1,'1_休日'!$A$4:$A$303),WORKDAY(DATE($A12,10,MIN('2_給料日'!$C$4,DAY(DATE($A12,10+1,0))))+1,-1,'1_休日'!$A$4:$A$303))</f>
        <v/>
      </c>
      <c r="L12" s="14">
        <f>IF('2_給料日'!$C$5="後ろ倒し",WORKDAY(DATE($A12,11,MIN('2_給料日'!$C$4,DAY(DATE($A12,11+1,0))))-1,1,'1_休日'!$A$4:$A$303),WORKDAY(DATE($A12,11,MIN('2_給料日'!$C$4,DAY(DATE($A12,11+1,0))))+1,-1,'1_休日'!$A$4:$A$303))</f>
        <v/>
      </c>
      <c r="M12" s="14">
        <f>IF('2_給料日'!$C$5="後ろ倒し",WORKDAY(DATE($A12,12,MIN('2_給料日'!$C$4,DAY(DATE($A12,12+1,0))))-1,1,'1_休日'!$A$4:$A$303),WORKDAY(DATE($A12,12,MIN('2_給料日'!$C$4,DAY(DATE($A12,12+1,0))))+1,-1,'1_休日'!$A$4:$A$303))</f>
        <v/>
      </c>
      <c r="N12" s="11">
        <f>SUMPRODUCT(--((B12:M12-DATE($A12,COLUMN(B12:M12)-1,'2_給料日'!$C$4-('2_給料日'!$C$4&gt;DAY(DATE($A12,COLUMN(B12:M12),0)))*('2_給料日'!$C$4-DAY(DATE($A12,COLUMN(B12:M12),0)))))&lt;0))</f>
        <v/>
      </c>
      <c r="O12" s="12">
        <f>SUMPRODUCT(--((B12:M12-DATE($A12,COLUMN(B12:M12)-1,'2_給料日'!$C$4-('2_給料日'!$C$4&gt;DAY(DATE($A12,COLUMN(B12:M12),0)))*('2_給料日'!$C$4-DAY(DATE($A12,COLUMN(B12:M12),0)))))&gt;0))</f>
        <v/>
      </c>
      <c r="P12" s="12">
        <f>SUMPRODUCT(--(MONTH(B12:M12)&lt;&gt;COLUMN(B12:M12)-1))</f>
        <v/>
      </c>
      <c r="Q12" s="12">
        <f>SUMPRODUCT(--(ABS((B12:M12-DATE($A12,COLUMN(B12:M12)-1,'2_給料日'!$C$4-('2_給料日'!$C$4&gt;DAY(DATE($A12,COLUMN(B12:M12),0)))*('2_給料日'!$C$4-DAY(DATE($A12,COLUMN(B12:M12),0))))))&gt;=3))</f>
        <v/>
      </c>
      <c r="R12" s="12">
        <f>SUMPRODUCT(MAX(C12:M12-B12:L12))</f>
        <v/>
      </c>
      <c r="S12" s="12">
        <f>SUMPRODUCT(MIN(C12:M12-B12:L12))</f>
        <v/>
      </c>
    </row>
    <row r="13">
      <c r="A13" s="5" t="n">
        <v>2024</v>
      </c>
      <c r="B13" s="14">
        <f>IF('2_給料日'!$C$5="後ろ倒し",WORKDAY(DATE($A13,1,MIN('2_給料日'!$C$4,DAY(DATE($A13,1+1,0))))-1,1,'1_休日'!$A$4:$A$303),WORKDAY(DATE($A13,1,MIN('2_給料日'!$C$4,DAY(DATE($A13,1+1,0))))+1,-1,'1_休日'!$A$4:$A$303))</f>
        <v/>
      </c>
      <c r="C13" s="14">
        <f>IF('2_給料日'!$C$5="後ろ倒し",WORKDAY(DATE($A13,2,MIN('2_給料日'!$C$4,DAY(DATE($A13,2+1,0))))-1,1,'1_休日'!$A$4:$A$303),WORKDAY(DATE($A13,2,MIN('2_給料日'!$C$4,DAY(DATE($A13,2+1,0))))+1,-1,'1_休日'!$A$4:$A$303))</f>
        <v/>
      </c>
      <c r="D13" s="14">
        <f>IF('2_給料日'!$C$5="後ろ倒し",WORKDAY(DATE($A13,3,MIN('2_給料日'!$C$4,DAY(DATE($A13,3+1,0))))-1,1,'1_休日'!$A$4:$A$303),WORKDAY(DATE($A13,3,MIN('2_給料日'!$C$4,DAY(DATE($A13,3+1,0))))+1,-1,'1_休日'!$A$4:$A$303))</f>
        <v/>
      </c>
      <c r="E13" s="14">
        <f>IF('2_給料日'!$C$5="後ろ倒し",WORKDAY(DATE($A13,4,MIN('2_給料日'!$C$4,DAY(DATE($A13,4+1,0))))-1,1,'1_休日'!$A$4:$A$303),WORKDAY(DATE($A13,4,MIN('2_給料日'!$C$4,DAY(DATE($A13,4+1,0))))+1,-1,'1_休日'!$A$4:$A$303))</f>
        <v/>
      </c>
      <c r="F13" s="14">
        <f>IF('2_給料日'!$C$5="後ろ倒し",WORKDAY(DATE($A13,5,MIN('2_給料日'!$C$4,DAY(DATE($A13,5+1,0))))-1,1,'1_休日'!$A$4:$A$303),WORKDAY(DATE($A13,5,MIN('2_給料日'!$C$4,DAY(DATE($A13,5+1,0))))+1,-1,'1_休日'!$A$4:$A$303))</f>
        <v/>
      </c>
      <c r="G13" s="14">
        <f>IF('2_給料日'!$C$5="後ろ倒し",WORKDAY(DATE($A13,6,MIN('2_給料日'!$C$4,DAY(DATE($A13,6+1,0))))-1,1,'1_休日'!$A$4:$A$303),WORKDAY(DATE($A13,6,MIN('2_給料日'!$C$4,DAY(DATE($A13,6+1,0))))+1,-1,'1_休日'!$A$4:$A$303))</f>
        <v/>
      </c>
      <c r="H13" s="14">
        <f>IF('2_給料日'!$C$5="後ろ倒し",WORKDAY(DATE($A13,7,MIN('2_給料日'!$C$4,DAY(DATE($A13,7+1,0))))-1,1,'1_休日'!$A$4:$A$303),WORKDAY(DATE($A13,7,MIN('2_給料日'!$C$4,DAY(DATE($A13,7+1,0))))+1,-1,'1_休日'!$A$4:$A$303))</f>
        <v/>
      </c>
      <c r="I13" s="14">
        <f>IF('2_給料日'!$C$5="後ろ倒し",WORKDAY(DATE($A13,8,MIN('2_給料日'!$C$4,DAY(DATE($A13,8+1,0))))-1,1,'1_休日'!$A$4:$A$303),WORKDAY(DATE($A13,8,MIN('2_給料日'!$C$4,DAY(DATE($A13,8+1,0))))+1,-1,'1_休日'!$A$4:$A$303))</f>
        <v/>
      </c>
      <c r="J13" s="14">
        <f>IF('2_給料日'!$C$5="後ろ倒し",WORKDAY(DATE($A13,9,MIN('2_給料日'!$C$4,DAY(DATE($A13,9+1,0))))-1,1,'1_休日'!$A$4:$A$303),WORKDAY(DATE($A13,9,MIN('2_給料日'!$C$4,DAY(DATE($A13,9+1,0))))+1,-1,'1_休日'!$A$4:$A$303))</f>
        <v/>
      </c>
      <c r="K13" s="14">
        <f>IF('2_給料日'!$C$5="後ろ倒し",WORKDAY(DATE($A13,10,MIN('2_給料日'!$C$4,DAY(DATE($A13,10+1,0))))-1,1,'1_休日'!$A$4:$A$303),WORKDAY(DATE($A13,10,MIN('2_給料日'!$C$4,DAY(DATE($A13,10+1,0))))+1,-1,'1_休日'!$A$4:$A$303))</f>
        <v/>
      </c>
      <c r="L13" s="14">
        <f>IF('2_給料日'!$C$5="後ろ倒し",WORKDAY(DATE($A13,11,MIN('2_給料日'!$C$4,DAY(DATE($A13,11+1,0))))-1,1,'1_休日'!$A$4:$A$303),WORKDAY(DATE($A13,11,MIN('2_給料日'!$C$4,DAY(DATE($A13,11+1,0))))+1,-1,'1_休日'!$A$4:$A$303))</f>
        <v/>
      </c>
      <c r="M13" s="14">
        <f>IF('2_給料日'!$C$5="後ろ倒し",WORKDAY(DATE($A13,12,MIN('2_給料日'!$C$4,DAY(DATE($A13,12+1,0))))-1,1,'1_休日'!$A$4:$A$303),WORKDAY(DATE($A13,12,MIN('2_給料日'!$C$4,DAY(DATE($A13,12+1,0))))+1,-1,'1_休日'!$A$4:$A$303))</f>
        <v/>
      </c>
      <c r="N13" s="11">
        <f>SUMPRODUCT(--((B13:M13-DATE($A13,COLUMN(B13:M13)-1,'2_給料日'!$C$4-('2_給料日'!$C$4&gt;DAY(DATE($A13,COLUMN(B13:M13),0)))*('2_給料日'!$C$4-DAY(DATE($A13,COLUMN(B13:M13),0)))))&lt;0))</f>
        <v/>
      </c>
      <c r="O13" s="12">
        <f>SUMPRODUCT(--((B13:M13-DATE($A13,COLUMN(B13:M13)-1,'2_給料日'!$C$4-('2_給料日'!$C$4&gt;DAY(DATE($A13,COLUMN(B13:M13),0)))*('2_給料日'!$C$4-DAY(DATE($A13,COLUMN(B13:M13),0)))))&gt;0))</f>
        <v/>
      </c>
      <c r="P13" s="12">
        <f>SUMPRODUCT(--(MONTH(B13:M13)&lt;&gt;COLUMN(B13:M13)-1))</f>
        <v/>
      </c>
      <c r="Q13" s="12">
        <f>SUMPRODUCT(--(ABS((B13:M13-DATE($A13,COLUMN(B13:M13)-1,'2_給料日'!$C$4-('2_給料日'!$C$4&gt;DAY(DATE($A13,COLUMN(B13:M13),0)))*('2_給料日'!$C$4-DAY(DATE($A13,COLUMN(B13:M13),0))))))&gt;=3))</f>
        <v/>
      </c>
      <c r="R13" s="12">
        <f>SUMPRODUCT(MAX(C13:M13-B13:L13))</f>
        <v/>
      </c>
      <c r="S13" s="12">
        <f>SUMPRODUCT(MIN(C13:M13-B13:L13))</f>
        <v/>
      </c>
    </row>
    <row r="14">
      <c r="A14" s="5" t="n">
        <v>2025</v>
      </c>
      <c r="B14" s="14">
        <f>IF('2_給料日'!$C$5="後ろ倒し",WORKDAY(DATE($A14,1,MIN('2_給料日'!$C$4,DAY(DATE($A14,1+1,0))))-1,1,'1_休日'!$A$4:$A$303),WORKDAY(DATE($A14,1,MIN('2_給料日'!$C$4,DAY(DATE($A14,1+1,0))))+1,-1,'1_休日'!$A$4:$A$303))</f>
        <v/>
      </c>
      <c r="C14" s="14">
        <f>IF('2_給料日'!$C$5="後ろ倒し",WORKDAY(DATE($A14,2,MIN('2_給料日'!$C$4,DAY(DATE($A14,2+1,0))))-1,1,'1_休日'!$A$4:$A$303),WORKDAY(DATE($A14,2,MIN('2_給料日'!$C$4,DAY(DATE($A14,2+1,0))))+1,-1,'1_休日'!$A$4:$A$303))</f>
        <v/>
      </c>
      <c r="D14" s="14">
        <f>IF('2_給料日'!$C$5="後ろ倒し",WORKDAY(DATE($A14,3,MIN('2_給料日'!$C$4,DAY(DATE($A14,3+1,0))))-1,1,'1_休日'!$A$4:$A$303),WORKDAY(DATE($A14,3,MIN('2_給料日'!$C$4,DAY(DATE($A14,3+1,0))))+1,-1,'1_休日'!$A$4:$A$303))</f>
        <v/>
      </c>
      <c r="E14" s="14">
        <f>IF('2_給料日'!$C$5="後ろ倒し",WORKDAY(DATE($A14,4,MIN('2_給料日'!$C$4,DAY(DATE($A14,4+1,0))))-1,1,'1_休日'!$A$4:$A$303),WORKDAY(DATE($A14,4,MIN('2_給料日'!$C$4,DAY(DATE($A14,4+1,0))))+1,-1,'1_休日'!$A$4:$A$303))</f>
        <v/>
      </c>
      <c r="F14" s="14">
        <f>IF('2_給料日'!$C$5="後ろ倒し",WORKDAY(DATE($A14,5,MIN('2_給料日'!$C$4,DAY(DATE($A14,5+1,0))))-1,1,'1_休日'!$A$4:$A$303),WORKDAY(DATE($A14,5,MIN('2_給料日'!$C$4,DAY(DATE($A14,5+1,0))))+1,-1,'1_休日'!$A$4:$A$303))</f>
        <v/>
      </c>
      <c r="G14" s="14">
        <f>IF('2_給料日'!$C$5="後ろ倒し",WORKDAY(DATE($A14,6,MIN('2_給料日'!$C$4,DAY(DATE($A14,6+1,0))))-1,1,'1_休日'!$A$4:$A$303),WORKDAY(DATE($A14,6,MIN('2_給料日'!$C$4,DAY(DATE($A14,6+1,0))))+1,-1,'1_休日'!$A$4:$A$303))</f>
        <v/>
      </c>
      <c r="H14" s="14">
        <f>IF('2_給料日'!$C$5="後ろ倒し",WORKDAY(DATE($A14,7,MIN('2_給料日'!$C$4,DAY(DATE($A14,7+1,0))))-1,1,'1_休日'!$A$4:$A$303),WORKDAY(DATE($A14,7,MIN('2_給料日'!$C$4,DAY(DATE($A14,7+1,0))))+1,-1,'1_休日'!$A$4:$A$303))</f>
        <v/>
      </c>
      <c r="I14" s="14">
        <f>IF('2_給料日'!$C$5="後ろ倒し",WORKDAY(DATE($A14,8,MIN('2_給料日'!$C$4,DAY(DATE($A14,8+1,0))))-1,1,'1_休日'!$A$4:$A$303),WORKDAY(DATE($A14,8,MIN('2_給料日'!$C$4,DAY(DATE($A14,8+1,0))))+1,-1,'1_休日'!$A$4:$A$303))</f>
        <v/>
      </c>
      <c r="J14" s="14">
        <f>IF('2_給料日'!$C$5="後ろ倒し",WORKDAY(DATE($A14,9,MIN('2_給料日'!$C$4,DAY(DATE($A14,9+1,0))))-1,1,'1_休日'!$A$4:$A$303),WORKDAY(DATE($A14,9,MIN('2_給料日'!$C$4,DAY(DATE($A14,9+1,0))))+1,-1,'1_休日'!$A$4:$A$303))</f>
        <v/>
      </c>
      <c r="K14" s="14">
        <f>IF('2_給料日'!$C$5="後ろ倒し",WORKDAY(DATE($A14,10,MIN('2_給料日'!$C$4,DAY(DATE($A14,10+1,0))))-1,1,'1_休日'!$A$4:$A$303),WORKDAY(DATE($A14,10,MIN('2_給料日'!$C$4,DAY(DATE($A14,10+1,0))))+1,-1,'1_休日'!$A$4:$A$303))</f>
        <v/>
      </c>
      <c r="L14" s="14">
        <f>IF('2_給料日'!$C$5="後ろ倒し",WORKDAY(DATE($A14,11,MIN('2_給料日'!$C$4,DAY(DATE($A14,11+1,0))))-1,1,'1_休日'!$A$4:$A$303),WORKDAY(DATE($A14,11,MIN('2_給料日'!$C$4,DAY(DATE($A14,11+1,0))))+1,-1,'1_休日'!$A$4:$A$303))</f>
        <v/>
      </c>
      <c r="M14" s="14">
        <f>IF('2_給料日'!$C$5="後ろ倒し",WORKDAY(DATE($A14,12,MIN('2_給料日'!$C$4,DAY(DATE($A14,12+1,0))))-1,1,'1_休日'!$A$4:$A$303),WORKDAY(DATE($A14,12,MIN('2_給料日'!$C$4,DAY(DATE($A14,12+1,0))))+1,-1,'1_休日'!$A$4:$A$303))</f>
        <v/>
      </c>
      <c r="N14" s="11">
        <f>SUMPRODUCT(--((B14:M14-DATE($A14,COLUMN(B14:M14)-1,'2_給料日'!$C$4-('2_給料日'!$C$4&gt;DAY(DATE($A14,COLUMN(B14:M14),0)))*('2_給料日'!$C$4-DAY(DATE($A14,COLUMN(B14:M14),0)))))&lt;0))</f>
        <v/>
      </c>
      <c r="O14" s="12">
        <f>SUMPRODUCT(--((B14:M14-DATE($A14,COLUMN(B14:M14)-1,'2_給料日'!$C$4-('2_給料日'!$C$4&gt;DAY(DATE($A14,COLUMN(B14:M14),0)))*('2_給料日'!$C$4-DAY(DATE($A14,COLUMN(B14:M14),0)))))&gt;0))</f>
        <v/>
      </c>
      <c r="P14" s="12">
        <f>SUMPRODUCT(--(MONTH(B14:M14)&lt;&gt;COLUMN(B14:M14)-1))</f>
        <v/>
      </c>
      <c r="Q14" s="12">
        <f>SUMPRODUCT(--(ABS((B14:M14-DATE($A14,COLUMN(B14:M14)-1,'2_給料日'!$C$4-('2_給料日'!$C$4&gt;DAY(DATE($A14,COLUMN(B14:M14),0)))*('2_給料日'!$C$4-DAY(DATE($A14,COLUMN(B14:M14),0))))))&gt;=3))</f>
        <v/>
      </c>
      <c r="R14" s="12">
        <f>SUMPRODUCT(MAX(C14:M14-B14:L14))</f>
        <v/>
      </c>
      <c r="S14" s="12">
        <f>SUMPRODUCT(MIN(C14:M14-B14:L14))</f>
        <v/>
      </c>
    </row>
    <row r="15">
      <c r="A15" s="5" t="n">
        <v>2026</v>
      </c>
      <c r="B15" s="14">
        <f>IF('2_給料日'!$C$5="後ろ倒し",WORKDAY(DATE($A15,1,MIN('2_給料日'!$C$4,DAY(DATE($A15,1+1,0))))-1,1,'1_休日'!$A$4:$A$303),WORKDAY(DATE($A15,1,MIN('2_給料日'!$C$4,DAY(DATE($A15,1+1,0))))+1,-1,'1_休日'!$A$4:$A$303))</f>
        <v/>
      </c>
      <c r="C15" s="14">
        <f>IF('2_給料日'!$C$5="後ろ倒し",WORKDAY(DATE($A15,2,MIN('2_給料日'!$C$4,DAY(DATE($A15,2+1,0))))-1,1,'1_休日'!$A$4:$A$303),WORKDAY(DATE($A15,2,MIN('2_給料日'!$C$4,DAY(DATE($A15,2+1,0))))+1,-1,'1_休日'!$A$4:$A$303))</f>
        <v/>
      </c>
      <c r="D15" s="14">
        <f>IF('2_給料日'!$C$5="後ろ倒し",WORKDAY(DATE($A15,3,MIN('2_給料日'!$C$4,DAY(DATE($A15,3+1,0))))-1,1,'1_休日'!$A$4:$A$303),WORKDAY(DATE($A15,3,MIN('2_給料日'!$C$4,DAY(DATE($A15,3+1,0))))+1,-1,'1_休日'!$A$4:$A$303))</f>
        <v/>
      </c>
      <c r="E15" s="14">
        <f>IF('2_給料日'!$C$5="後ろ倒し",WORKDAY(DATE($A15,4,MIN('2_給料日'!$C$4,DAY(DATE($A15,4+1,0))))-1,1,'1_休日'!$A$4:$A$303),WORKDAY(DATE($A15,4,MIN('2_給料日'!$C$4,DAY(DATE($A15,4+1,0))))+1,-1,'1_休日'!$A$4:$A$303))</f>
        <v/>
      </c>
      <c r="F15" s="14">
        <f>IF('2_給料日'!$C$5="後ろ倒し",WORKDAY(DATE($A15,5,MIN('2_給料日'!$C$4,DAY(DATE($A15,5+1,0))))-1,1,'1_休日'!$A$4:$A$303),WORKDAY(DATE($A15,5,MIN('2_給料日'!$C$4,DAY(DATE($A15,5+1,0))))+1,-1,'1_休日'!$A$4:$A$303))</f>
        <v/>
      </c>
      <c r="G15" s="14">
        <f>IF('2_給料日'!$C$5="後ろ倒し",WORKDAY(DATE($A15,6,MIN('2_給料日'!$C$4,DAY(DATE($A15,6+1,0))))-1,1,'1_休日'!$A$4:$A$303),WORKDAY(DATE($A15,6,MIN('2_給料日'!$C$4,DAY(DATE($A15,6+1,0))))+1,-1,'1_休日'!$A$4:$A$303))</f>
        <v/>
      </c>
      <c r="H15" s="14">
        <f>IF('2_給料日'!$C$5="後ろ倒し",WORKDAY(DATE($A15,7,MIN('2_給料日'!$C$4,DAY(DATE($A15,7+1,0))))-1,1,'1_休日'!$A$4:$A$303),WORKDAY(DATE($A15,7,MIN('2_給料日'!$C$4,DAY(DATE($A15,7+1,0))))+1,-1,'1_休日'!$A$4:$A$303))</f>
        <v/>
      </c>
      <c r="I15" s="14">
        <f>IF('2_給料日'!$C$5="後ろ倒し",WORKDAY(DATE($A15,8,MIN('2_給料日'!$C$4,DAY(DATE($A15,8+1,0))))-1,1,'1_休日'!$A$4:$A$303),WORKDAY(DATE($A15,8,MIN('2_給料日'!$C$4,DAY(DATE($A15,8+1,0))))+1,-1,'1_休日'!$A$4:$A$303))</f>
        <v/>
      </c>
      <c r="J15" s="14">
        <f>IF('2_給料日'!$C$5="後ろ倒し",WORKDAY(DATE($A15,9,MIN('2_給料日'!$C$4,DAY(DATE($A15,9+1,0))))-1,1,'1_休日'!$A$4:$A$303),WORKDAY(DATE($A15,9,MIN('2_給料日'!$C$4,DAY(DATE($A15,9+1,0))))+1,-1,'1_休日'!$A$4:$A$303))</f>
        <v/>
      </c>
      <c r="K15" s="14">
        <f>IF('2_給料日'!$C$5="後ろ倒し",WORKDAY(DATE($A15,10,MIN('2_給料日'!$C$4,DAY(DATE($A15,10+1,0))))-1,1,'1_休日'!$A$4:$A$303),WORKDAY(DATE($A15,10,MIN('2_給料日'!$C$4,DAY(DATE($A15,10+1,0))))+1,-1,'1_休日'!$A$4:$A$303))</f>
        <v/>
      </c>
      <c r="L15" s="14">
        <f>IF('2_給料日'!$C$5="後ろ倒し",WORKDAY(DATE($A15,11,MIN('2_給料日'!$C$4,DAY(DATE($A15,11+1,0))))-1,1,'1_休日'!$A$4:$A$303),WORKDAY(DATE($A15,11,MIN('2_給料日'!$C$4,DAY(DATE($A15,11+1,0))))+1,-1,'1_休日'!$A$4:$A$303))</f>
        <v/>
      </c>
      <c r="M15" s="14">
        <f>IF('2_給料日'!$C$5="後ろ倒し",WORKDAY(DATE($A15,12,MIN('2_給料日'!$C$4,DAY(DATE($A15,12+1,0))))-1,1,'1_休日'!$A$4:$A$303),WORKDAY(DATE($A15,12,MIN('2_給料日'!$C$4,DAY(DATE($A15,12+1,0))))+1,-1,'1_休日'!$A$4:$A$303))</f>
        <v/>
      </c>
      <c r="N15" s="11">
        <f>SUMPRODUCT(--((B15:M15-DATE($A15,COLUMN(B15:M15)-1,'2_給料日'!$C$4-('2_給料日'!$C$4&gt;DAY(DATE($A15,COLUMN(B15:M15),0)))*('2_給料日'!$C$4-DAY(DATE($A15,COLUMN(B15:M15),0)))))&lt;0))</f>
        <v/>
      </c>
      <c r="O15" s="12">
        <f>SUMPRODUCT(--((B15:M15-DATE($A15,COLUMN(B15:M15)-1,'2_給料日'!$C$4-('2_給料日'!$C$4&gt;DAY(DATE($A15,COLUMN(B15:M15),0)))*('2_給料日'!$C$4-DAY(DATE($A15,COLUMN(B15:M15),0)))))&gt;0))</f>
        <v/>
      </c>
      <c r="P15" s="12">
        <f>SUMPRODUCT(--(MONTH(B15:M15)&lt;&gt;COLUMN(B15:M15)-1))</f>
        <v/>
      </c>
      <c r="Q15" s="12">
        <f>SUMPRODUCT(--(ABS((B15:M15-DATE($A15,COLUMN(B15:M15)-1,'2_給料日'!$C$4-('2_給料日'!$C$4&gt;DAY(DATE($A15,COLUMN(B15:M15),0)))*('2_給料日'!$C$4-DAY(DATE($A15,COLUMN(B15:M15),0))))))&gt;=3))</f>
        <v/>
      </c>
      <c r="R15" s="12">
        <f>SUMPRODUCT(MAX(C15:M15-B15:L15))</f>
        <v/>
      </c>
      <c r="S15" s="12">
        <f>SUMPRODUCT(MIN(C15:M15-B15:L15))</f>
        <v/>
      </c>
    </row>
    <row r="16">
      <c r="A16" s="5" t="n">
        <v>2027</v>
      </c>
      <c r="B16" s="14">
        <f>IF('2_給料日'!$C$5="後ろ倒し",WORKDAY(DATE($A16,1,MIN('2_給料日'!$C$4,DAY(DATE($A16,1+1,0))))-1,1,'1_休日'!$A$4:$A$303),WORKDAY(DATE($A16,1,MIN('2_給料日'!$C$4,DAY(DATE($A16,1+1,0))))+1,-1,'1_休日'!$A$4:$A$303))</f>
        <v/>
      </c>
      <c r="C16" s="14">
        <f>IF('2_給料日'!$C$5="後ろ倒し",WORKDAY(DATE($A16,2,MIN('2_給料日'!$C$4,DAY(DATE($A16,2+1,0))))-1,1,'1_休日'!$A$4:$A$303),WORKDAY(DATE($A16,2,MIN('2_給料日'!$C$4,DAY(DATE($A16,2+1,0))))+1,-1,'1_休日'!$A$4:$A$303))</f>
        <v/>
      </c>
      <c r="D16" s="14">
        <f>IF('2_給料日'!$C$5="後ろ倒し",WORKDAY(DATE($A16,3,MIN('2_給料日'!$C$4,DAY(DATE($A16,3+1,0))))-1,1,'1_休日'!$A$4:$A$303),WORKDAY(DATE($A16,3,MIN('2_給料日'!$C$4,DAY(DATE($A16,3+1,0))))+1,-1,'1_休日'!$A$4:$A$303))</f>
        <v/>
      </c>
      <c r="E16" s="14">
        <f>IF('2_給料日'!$C$5="後ろ倒し",WORKDAY(DATE($A16,4,MIN('2_給料日'!$C$4,DAY(DATE($A16,4+1,0))))-1,1,'1_休日'!$A$4:$A$303),WORKDAY(DATE($A16,4,MIN('2_給料日'!$C$4,DAY(DATE($A16,4+1,0))))+1,-1,'1_休日'!$A$4:$A$303))</f>
        <v/>
      </c>
      <c r="F16" s="14">
        <f>IF('2_給料日'!$C$5="後ろ倒し",WORKDAY(DATE($A16,5,MIN('2_給料日'!$C$4,DAY(DATE($A16,5+1,0))))-1,1,'1_休日'!$A$4:$A$303),WORKDAY(DATE($A16,5,MIN('2_給料日'!$C$4,DAY(DATE($A16,5+1,0))))+1,-1,'1_休日'!$A$4:$A$303))</f>
        <v/>
      </c>
      <c r="G16" s="14">
        <f>IF('2_給料日'!$C$5="後ろ倒し",WORKDAY(DATE($A16,6,MIN('2_給料日'!$C$4,DAY(DATE($A16,6+1,0))))-1,1,'1_休日'!$A$4:$A$303),WORKDAY(DATE($A16,6,MIN('2_給料日'!$C$4,DAY(DATE($A16,6+1,0))))+1,-1,'1_休日'!$A$4:$A$303))</f>
        <v/>
      </c>
      <c r="H16" s="14">
        <f>IF('2_給料日'!$C$5="後ろ倒し",WORKDAY(DATE($A16,7,MIN('2_給料日'!$C$4,DAY(DATE($A16,7+1,0))))-1,1,'1_休日'!$A$4:$A$303),WORKDAY(DATE($A16,7,MIN('2_給料日'!$C$4,DAY(DATE($A16,7+1,0))))+1,-1,'1_休日'!$A$4:$A$303))</f>
        <v/>
      </c>
      <c r="I16" s="14">
        <f>IF('2_給料日'!$C$5="後ろ倒し",WORKDAY(DATE($A16,8,MIN('2_給料日'!$C$4,DAY(DATE($A16,8+1,0))))-1,1,'1_休日'!$A$4:$A$303),WORKDAY(DATE($A16,8,MIN('2_給料日'!$C$4,DAY(DATE($A16,8+1,0))))+1,-1,'1_休日'!$A$4:$A$303))</f>
        <v/>
      </c>
      <c r="J16" s="14">
        <f>IF('2_給料日'!$C$5="後ろ倒し",WORKDAY(DATE($A16,9,MIN('2_給料日'!$C$4,DAY(DATE($A16,9+1,0))))-1,1,'1_休日'!$A$4:$A$303),WORKDAY(DATE($A16,9,MIN('2_給料日'!$C$4,DAY(DATE($A16,9+1,0))))+1,-1,'1_休日'!$A$4:$A$303))</f>
        <v/>
      </c>
      <c r="K16" s="14">
        <f>IF('2_給料日'!$C$5="後ろ倒し",WORKDAY(DATE($A16,10,MIN('2_給料日'!$C$4,DAY(DATE($A16,10+1,0))))-1,1,'1_休日'!$A$4:$A$303),WORKDAY(DATE($A16,10,MIN('2_給料日'!$C$4,DAY(DATE($A16,10+1,0))))+1,-1,'1_休日'!$A$4:$A$303))</f>
        <v/>
      </c>
      <c r="L16" s="14">
        <f>IF('2_給料日'!$C$5="後ろ倒し",WORKDAY(DATE($A16,11,MIN('2_給料日'!$C$4,DAY(DATE($A16,11+1,0))))-1,1,'1_休日'!$A$4:$A$303),WORKDAY(DATE($A16,11,MIN('2_給料日'!$C$4,DAY(DATE($A16,11+1,0))))+1,-1,'1_休日'!$A$4:$A$303))</f>
        <v/>
      </c>
      <c r="M16" s="14">
        <f>IF('2_給料日'!$C$5="後ろ倒し",WORKDAY(DATE($A16,12,MIN('2_給料日'!$C$4,DAY(DATE($A16,12+1,0))))-1,1,'1_休日'!$A$4:$A$303),WORKDAY(DATE($A16,12,MIN('2_給料日'!$C$4,DAY(DATE($A16,12+1,0))))+1,-1,'1_休日'!$A$4:$A$303))</f>
        <v/>
      </c>
      <c r="N16" s="11">
        <f>SUMPRODUCT(--((B16:M16-DATE($A16,COLUMN(B16:M16)-1,'2_給料日'!$C$4-('2_給料日'!$C$4&gt;DAY(DATE($A16,COLUMN(B16:M16),0)))*('2_給料日'!$C$4-DAY(DATE($A16,COLUMN(B16:M16),0)))))&lt;0))</f>
        <v/>
      </c>
      <c r="O16" s="12">
        <f>SUMPRODUCT(--((B16:M16-DATE($A16,COLUMN(B16:M16)-1,'2_給料日'!$C$4-('2_給料日'!$C$4&gt;DAY(DATE($A16,COLUMN(B16:M16),0)))*('2_給料日'!$C$4-DAY(DATE($A16,COLUMN(B16:M16),0)))))&gt;0))</f>
        <v/>
      </c>
      <c r="P16" s="12">
        <f>SUMPRODUCT(--(MONTH(B16:M16)&lt;&gt;COLUMN(B16:M16)-1))</f>
        <v/>
      </c>
      <c r="Q16" s="12">
        <f>SUMPRODUCT(--(ABS((B16:M16-DATE($A16,COLUMN(B16:M16)-1,'2_給料日'!$C$4-('2_給料日'!$C$4&gt;DAY(DATE($A16,COLUMN(B16:M16),0)))*('2_給料日'!$C$4-DAY(DATE($A16,COLUMN(B16:M16),0))))))&gt;=3))</f>
        <v/>
      </c>
      <c r="R16" s="12">
        <f>SUMPRODUCT(MAX(C16:M16-B16:L16))</f>
        <v/>
      </c>
      <c r="S16" s="12">
        <f>SUMPRODUCT(MIN(C16:M16-B16:L16))</f>
        <v/>
      </c>
    </row>
    <row r="17">
      <c r="A17" t="inlineStr">
        <is>
          <t>計</t>
        </is>
      </c>
      <c r="N17" s="11">
        <f>SUM(N5:N16)</f>
        <v/>
      </c>
      <c r="O17" s="11">
        <f>SUM(O5:O16)</f>
        <v/>
      </c>
      <c r="P17" s="11">
        <f>SUM(P5:P16)</f>
        <v/>
      </c>
      <c r="Q17" s="11">
        <f>SUM(Q5:Q16)</f>
        <v/>
      </c>
    </row>
    <row r="19">
      <c r="A19" t="inlineStr">
        <is>
          <t>青は早まった月、橙は遅れた月、赤は3日以上ずれた月。最長と最短はその年の1月から12月のあいだの間隔（前の年の12月からの分は入れていない）。</t>
        </is>
      </c>
    </row>
  </sheetData>
  <conditionalFormatting sqref="B5:M5">
    <cfRule type="expression" priority="1" dxfId="1">
      <formula>ABS(B5-DATE($A5,COLUMN(B5)-1,MIN('2_給料日'!$C$4,DAY(DATE($A5,COLUMN(B5),0)))))&gt;=3</formula>
    </cfRule>
    <cfRule type="expression" priority="2" dxfId="2">
      <formula>B5&lt;DATE($A5,COLUMN(B5)-1,MIN('2_給料日'!$C$4,DAY(DATE($A5,COLUMN(B5),0))))</formula>
    </cfRule>
    <cfRule type="expression" priority="3" dxfId="0">
      <formula>B5&gt;DATE($A5,COLUMN(B5)-1,MIN('2_給料日'!$C$4,DAY(DATE($A5,COLUMN(B5),0))))</formula>
    </cfRule>
  </conditionalFormatting>
  <conditionalFormatting sqref="B6:M6">
    <cfRule type="expression" priority="4" dxfId="1">
      <formula>ABS(B6-DATE($A6,COLUMN(B6)-1,MIN('2_給料日'!$C$4,DAY(DATE($A6,COLUMN(B6),0)))))&gt;=3</formula>
    </cfRule>
    <cfRule type="expression" priority="5" dxfId="2">
      <formula>B6&lt;DATE($A6,COLUMN(B6)-1,MIN('2_給料日'!$C$4,DAY(DATE($A6,COLUMN(B6),0))))</formula>
    </cfRule>
    <cfRule type="expression" priority="6" dxfId="0">
      <formula>B6&gt;DATE($A6,COLUMN(B6)-1,MIN('2_給料日'!$C$4,DAY(DATE($A6,COLUMN(B6),0))))</formula>
    </cfRule>
  </conditionalFormatting>
  <conditionalFormatting sqref="B7:M7">
    <cfRule type="expression" priority="7" dxfId="1">
      <formula>ABS(B7-DATE($A7,COLUMN(B7)-1,MIN('2_給料日'!$C$4,DAY(DATE($A7,COLUMN(B7),0)))))&gt;=3</formula>
    </cfRule>
    <cfRule type="expression" priority="8" dxfId="2">
      <formula>B7&lt;DATE($A7,COLUMN(B7)-1,MIN('2_給料日'!$C$4,DAY(DATE($A7,COLUMN(B7),0))))</formula>
    </cfRule>
    <cfRule type="expression" priority="9" dxfId="0">
      <formula>B7&gt;DATE($A7,COLUMN(B7)-1,MIN('2_給料日'!$C$4,DAY(DATE($A7,COLUMN(B7),0))))</formula>
    </cfRule>
  </conditionalFormatting>
  <conditionalFormatting sqref="B8:M8">
    <cfRule type="expression" priority="10" dxfId="1">
      <formula>ABS(B8-DATE($A8,COLUMN(B8)-1,MIN('2_給料日'!$C$4,DAY(DATE($A8,COLUMN(B8),0)))))&gt;=3</formula>
    </cfRule>
    <cfRule type="expression" priority="11" dxfId="2">
      <formula>B8&lt;DATE($A8,COLUMN(B8)-1,MIN('2_給料日'!$C$4,DAY(DATE($A8,COLUMN(B8),0))))</formula>
    </cfRule>
    <cfRule type="expression" priority="12" dxfId="0">
      <formula>B8&gt;DATE($A8,COLUMN(B8)-1,MIN('2_給料日'!$C$4,DAY(DATE($A8,COLUMN(B8),0))))</formula>
    </cfRule>
  </conditionalFormatting>
  <conditionalFormatting sqref="B9:M9">
    <cfRule type="expression" priority="13" dxfId="1">
      <formula>ABS(B9-DATE($A9,COLUMN(B9)-1,MIN('2_給料日'!$C$4,DAY(DATE($A9,COLUMN(B9),0)))))&gt;=3</formula>
    </cfRule>
    <cfRule type="expression" priority="14" dxfId="2">
      <formula>B9&lt;DATE($A9,COLUMN(B9)-1,MIN('2_給料日'!$C$4,DAY(DATE($A9,COLUMN(B9),0))))</formula>
    </cfRule>
    <cfRule type="expression" priority="15" dxfId="0">
      <formula>B9&gt;DATE($A9,COLUMN(B9)-1,MIN('2_給料日'!$C$4,DAY(DATE($A9,COLUMN(B9),0))))</formula>
    </cfRule>
  </conditionalFormatting>
  <conditionalFormatting sqref="B10:M10">
    <cfRule type="expression" priority="16" dxfId="1">
      <formula>ABS(B10-DATE($A10,COLUMN(B10)-1,MIN('2_給料日'!$C$4,DAY(DATE($A10,COLUMN(B10),0)))))&gt;=3</formula>
    </cfRule>
    <cfRule type="expression" priority="17" dxfId="2">
      <formula>B10&lt;DATE($A10,COLUMN(B10)-1,MIN('2_給料日'!$C$4,DAY(DATE($A10,COLUMN(B10),0))))</formula>
    </cfRule>
    <cfRule type="expression" priority="18" dxfId="0">
      <formula>B10&gt;DATE($A10,COLUMN(B10)-1,MIN('2_給料日'!$C$4,DAY(DATE($A10,COLUMN(B10),0))))</formula>
    </cfRule>
  </conditionalFormatting>
  <conditionalFormatting sqref="B11:M11">
    <cfRule type="expression" priority="19" dxfId="1">
      <formula>ABS(B11-DATE($A11,COLUMN(B11)-1,MIN('2_給料日'!$C$4,DAY(DATE($A11,COLUMN(B11),0)))))&gt;=3</formula>
    </cfRule>
    <cfRule type="expression" priority="20" dxfId="2">
      <formula>B11&lt;DATE($A11,COLUMN(B11)-1,MIN('2_給料日'!$C$4,DAY(DATE($A11,COLUMN(B11),0))))</formula>
    </cfRule>
    <cfRule type="expression" priority="21" dxfId="0">
      <formula>B11&gt;DATE($A11,COLUMN(B11)-1,MIN('2_給料日'!$C$4,DAY(DATE($A11,COLUMN(B11),0))))</formula>
    </cfRule>
  </conditionalFormatting>
  <conditionalFormatting sqref="B12:M12">
    <cfRule type="expression" priority="22" dxfId="1">
      <formula>ABS(B12-DATE($A12,COLUMN(B12)-1,MIN('2_給料日'!$C$4,DAY(DATE($A12,COLUMN(B12),0)))))&gt;=3</formula>
    </cfRule>
    <cfRule type="expression" priority="23" dxfId="2">
      <formula>B12&lt;DATE($A12,COLUMN(B12)-1,MIN('2_給料日'!$C$4,DAY(DATE($A12,COLUMN(B12),0))))</formula>
    </cfRule>
    <cfRule type="expression" priority="24" dxfId="0">
      <formula>B12&gt;DATE($A12,COLUMN(B12)-1,MIN('2_給料日'!$C$4,DAY(DATE($A12,COLUMN(B12),0))))</formula>
    </cfRule>
  </conditionalFormatting>
  <conditionalFormatting sqref="B13:M13">
    <cfRule type="expression" priority="25" dxfId="1">
      <formula>ABS(B13-DATE($A13,COLUMN(B13)-1,MIN('2_給料日'!$C$4,DAY(DATE($A13,COLUMN(B13),0)))))&gt;=3</formula>
    </cfRule>
    <cfRule type="expression" priority="26" dxfId="2">
      <formula>B13&lt;DATE($A13,COLUMN(B13)-1,MIN('2_給料日'!$C$4,DAY(DATE($A13,COLUMN(B13),0))))</formula>
    </cfRule>
    <cfRule type="expression" priority="27" dxfId="0">
      <formula>B13&gt;DATE($A13,COLUMN(B13)-1,MIN('2_給料日'!$C$4,DAY(DATE($A13,COLUMN(B13),0))))</formula>
    </cfRule>
  </conditionalFormatting>
  <conditionalFormatting sqref="B14:M14">
    <cfRule type="expression" priority="28" dxfId="1">
      <formula>ABS(B14-DATE($A14,COLUMN(B14)-1,MIN('2_給料日'!$C$4,DAY(DATE($A14,COLUMN(B14),0)))))&gt;=3</formula>
    </cfRule>
    <cfRule type="expression" priority="29" dxfId="2">
      <formula>B14&lt;DATE($A14,COLUMN(B14)-1,MIN('2_給料日'!$C$4,DAY(DATE($A14,COLUMN(B14),0))))</formula>
    </cfRule>
    <cfRule type="expression" priority="30" dxfId="0">
      <formula>B14&gt;DATE($A14,COLUMN(B14)-1,MIN('2_給料日'!$C$4,DAY(DATE($A14,COLUMN(B14),0))))</formula>
    </cfRule>
  </conditionalFormatting>
  <conditionalFormatting sqref="B15:M15">
    <cfRule type="expression" priority="31" dxfId="1">
      <formula>ABS(B15-DATE($A15,COLUMN(B15)-1,MIN('2_給料日'!$C$4,DAY(DATE($A15,COLUMN(B15),0)))))&gt;=3</formula>
    </cfRule>
    <cfRule type="expression" priority="32" dxfId="2">
      <formula>B15&lt;DATE($A15,COLUMN(B15)-1,MIN('2_給料日'!$C$4,DAY(DATE($A15,COLUMN(B15),0))))</formula>
    </cfRule>
    <cfRule type="expression" priority="33" dxfId="0">
      <formula>B15&gt;DATE($A15,COLUMN(B15)-1,MIN('2_給料日'!$C$4,DAY(DATE($A15,COLUMN(B15),0))))</formula>
    </cfRule>
  </conditionalFormatting>
  <conditionalFormatting sqref="B16:M16">
    <cfRule type="expression" priority="34" dxfId="1">
      <formula>ABS(B16-DATE($A16,COLUMN(B16)-1,MIN('2_給料日'!$C$4,DAY(DATE($A16,COLUMN(B16),0)))))&gt;=3</formula>
    </cfRule>
    <cfRule type="expression" priority="35" dxfId="2">
      <formula>B16&lt;DATE($A16,COLUMN(B16)-1,MIN('2_給料日'!$C$4,DAY(DATE($A16,COLUMN(B16),0))))</formula>
    </cfRule>
    <cfRule type="expression" priority="36" dxfId="0">
      <formula>B16&gt;DATE($A16,COLUMN(B16)-1,MIN('2_給料日'!$C$4,DAY(DATE($A16,COLUMN(B16),0))))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9" customWidth="1" min="2" max="2"/>
    <col width="9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9" customWidth="1" min="16" max="16"/>
    <col width="9" customWidth="1" min="17" max="17"/>
    <col width="9" customWidth="1" min="18" max="18"/>
  </cols>
  <sheetData>
    <row r="1">
      <c r="A1" s="1" t="inlineStr">
        <is>
          <t>給料日ごとに、ずれる回数を並べる。年は 2_給料日 のC3</t>
        </is>
      </c>
    </row>
    <row r="2">
      <c r="A2">
        <f>'2_給料日'!$C$3&amp;"年"</f>
        <v/>
      </c>
    </row>
    <row r="4" ht="32" customHeight="1">
      <c r="A4" s="2" t="inlineStr">
        <is>
          <t>給料日</t>
        </is>
      </c>
      <c r="B4" s="2" t="inlineStr">
        <is>
          <t>休みなら</t>
        </is>
      </c>
      <c r="C4" s="2" t="inlineStr">
        <is>
          <t>前年12月</t>
        </is>
      </c>
      <c r="D4" s="2" t="inlineStr">
        <is>
          <t>1月</t>
        </is>
      </c>
      <c r="E4" s="2" t="inlineStr">
        <is>
          <t>2月</t>
        </is>
      </c>
      <c r="F4" s="2" t="inlineStr">
        <is>
          <t>3月</t>
        </is>
      </c>
      <c r="G4" s="2" t="inlineStr">
        <is>
          <t>4月</t>
        </is>
      </c>
      <c r="H4" s="2" t="inlineStr">
        <is>
          <t>5月</t>
        </is>
      </c>
      <c r="I4" s="2" t="inlineStr">
        <is>
          <t>6月</t>
        </is>
      </c>
      <c r="J4" s="2" t="inlineStr">
        <is>
          <t>7月</t>
        </is>
      </c>
      <c r="K4" s="2" t="inlineStr">
        <is>
          <t>8月</t>
        </is>
      </c>
      <c r="L4" s="2" t="inlineStr">
        <is>
          <t>9月</t>
        </is>
      </c>
      <c r="M4" s="2" t="inlineStr">
        <is>
          <t>10月</t>
        </is>
      </c>
      <c r="N4" s="2" t="inlineStr">
        <is>
          <t>11月</t>
        </is>
      </c>
      <c r="O4" s="2" t="inlineStr">
        <is>
          <t>12月</t>
        </is>
      </c>
      <c r="P4" s="2" t="inlineStr">
        <is>
          <t>ずれた回数</t>
        </is>
      </c>
      <c r="Q4" s="2" t="inlineStr">
        <is>
          <t>月をまたいだ</t>
        </is>
      </c>
      <c r="R4" s="2" t="inlineStr">
        <is>
          <t>給料が出ない月</t>
        </is>
      </c>
    </row>
    <row r="5">
      <c r="A5" s="5" t="n">
        <v>10</v>
      </c>
      <c r="B5" s="5" t="inlineStr">
        <is>
          <t>前倒し</t>
        </is>
      </c>
      <c r="C5" s="17">
        <f>WORKDAY(DATE('2_給料日'!$C$3-1,12,MIN(10,DAY(DATE('2_給料日'!$C$3-1,12+1,0))))+1,-1,'1_休日'!$A$4:$A$303)</f>
        <v/>
      </c>
      <c r="D5" s="14">
        <f>WORKDAY(DATE('2_給料日'!$C$3,1,MIN(10,DAY(DATE('2_給料日'!$C$3,1+1,0))))+1,-1,'1_休日'!$A$4:$A$303)</f>
        <v/>
      </c>
      <c r="E5" s="14">
        <f>WORKDAY(DATE('2_給料日'!$C$3,2,MIN(10,DAY(DATE('2_給料日'!$C$3,2+1,0))))+1,-1,'1_休日'!$A$4:$A$303)</f>
        <v/>
      </c>
      <c r="F5" s="14">
        <f>WORKDAY(DATE('2_給料日'!$C$3,3,MIN(10,DAY(DATE('2_給料日'!$C$3,3+1,0))))+1,-1,'1_休日'!$A$4:$A$303)</f>
        <v/>
      </c>
      <c r="G5" s="14">
        <f>WORKDAY(DATE('2_給料日'!$C$3,4,MIN(10,DAY(DATE('2_給料日'!$C$3,4+1,0))))+1,-1,'1_休日'!$A$4:$A$303)</f>
        <v/>
      </c>
      <c r="H5" s="14">
        <f>WORKDAY(DATE('2_給料日'!$C$3,5,MIN(10,DAY(DATE('2_給料日'!$C$3,5+1,0))))+1,-1,'1_休日'!$A$4:$A$303)</f>
        <v/>
      </c>
      <c r="I5" s="14">
        <f>WORKDAY(DATE('2_給料日'!$C$3,6,MIN(10,DAY(DATE('2_給料日'!$C$3,6+1,0))))+1,-1,'1_休日'!$A$4:$A$303)</f>
        <v/>
      </c>
      <c r="J5" s="14">
        <f>WORKDAY(DATE('2_給料日'!$C$3,7,MIN(10,DAY(DATE('2_給料日'!$C$3,7+1,0))))+1,-1,'1_休日'!$A$4:$A$303)</f>
        <v/>
      </c>
      <c r="K5" s="14">
        <f>WORKDAY(DATE('2_給料日'!$C$3,8,MIN(10,DAY(DATE('2_給料日'!$C$3,8+1,0))))+1,-1,'1_休日'!$A$4:$A$303)</f>
        <v/>
      </c>
      <c r="L5" s="14">
        <f>WORKDAY(DATE('2_給料日'!$C$3,9,MIN(10,DAY(DATE('2_給料日'!$C$3,9+1,0))))+1,-1,'1_休日'!$A$4:$A$303)</f>
        <v/>
      </c>
      <c r="M5" s="14">
        <f>WORKDAY(DATE('2_給料日'!$C$3,10,MIN(10,DAY(DATE('2_給料日'!$C$3,10+1,0))))+1,-1,'1_休日'!$A$4:$A$303)</f>
        <v/>
      </c>
      <c r="N5" s="14">
        <f>WORKDAY(DATE('2_給料日'!$C$3,11,MIN(10,DAY(DATE('2_給料日'!$C$3,11+1,0))))+1,-1,'1_休日'!$A$4:$A$303)</f>
        <v/>
      </c>
      <c r="O5" s="14">
        <f>WORKDAY(DATE('2_給料日'!$C$3,12,MIN(10,DAY(DATE('2_給料日'!$C$3,12+1,0))))+1,-1,'1_休日'!$A$4:$A$303)</f>
        <v/>
      </c>
      <c r="P5" s="12">
        <f>SUMPRODUCT(--(DAY(D5:O5)&lt;&gt;10))</f>
        <v/>
      </c>
      <c r="Q5" s="12">
        <f>SUMPRODUCT(--(MONTH(D5:O5)&lt;&gt;COLUMN(D5:O5)-3))</f>
        <v/>
      </c>
      <c r="R5" s="11">
        <f>SUMPRODUCT(--(COUNTIFS(C5:O5,"&gt;="&amp;DATE('2_給料日'!$C$3,{1,2,3,4,5,6,7,8,9,10,11,12},1),C5:O5,"&lt;="&amp;DATE('2_給料日'!$C$3,{1,2,3,4,5,6,7,8,9,10,11,12}+1,0))=0))</f>
        <v/>
      </c>
    </row>
    <row r="6">
      <c r="A6" s="5" t="n">
        <v>15</v>
      </c>
      <c r="B6" s="5" t="inlineStr">
        <is>
          <t>前倒し</t>
        </is>
      </c>
      <c r="C6" s="17">
        <f>WORKDAY(DATE('2_給料日'!$C$3-1,12,MIN(15,DAY(DATE('2_給料日'!$C$3-1,12+1,0))))+1,-1,'1_休日'!$A$4:$A$303)</f>
        <v/>
      </c>
      <c r="D6" s="14">
        <f>WORKDAY(DATE('2_給料日'!$C$3,1,MIN(15,DAY(DATE('2_給料日'!$C$3,1+1,0))))+1,-1,'1_休日'!$A$4:$A$303)</f>
        <v/>
      </c>
      <c r="E6" s="14">
        <f>WORKDAY(DATE('2_給料日'!$C$3,2,MIN(15,DAY(DATE('2_給料日'!$C$3,2+1,0))))+1,-1,'1_休日'!$A$4:$A$303)</f>
        <v/>
      </c>
      <c r="F6" s="14">
        <f>WORKDAY(DATE('2_給料日'!$C$3,3,MIN(15,DAY(DATE('2_給料日'!$C$3,3+1,0))))+1,-1,'1_休日'!$A$4:$A$303)</f>
        <v/>
      </c>
      <c r="G6" s="14">
        <f>WORKDAY(DATE('2_給料日'!$C$3,4,MIN(15,DAY(DATE('2_給料日'!$C$3,4+1,0))))+1,-1,'1_休日'!$A$4:$A$303)</f>
        <v/>
      </c>
      <c r="H6" s="14">
        <f>WORKDAY(DATE('2_給料日'!$C$3,5,MIN(15,DAY(DATE('2_給料日'!$C$3,5+1,0))))+1,-1,'1_休日'!$A$4:$A$303)</f>
        <v/>
      </c>
      <c r="I6" s="14">
        <f>WORKDAY(DATE('2_給料日'!$C$3,6,MIN(15,DAY(DATE('2_給料日'!$C$3,6+1,0))))+1,-1,'1_休日'!$A$4:$A$303)</f>
        <v/>
      </c>
      <c r="J6" s="14">
        <f>WORKDAY(DATE('2_給料日'!$C$3,7,MIN(15,DAY(DATE('2_給料日'!$C$3,7+1,0))))+1,-1,'1_休日'!$A$4:$A$303)</f>
        <v/>
      </c>
      <c r="K6" s="14">
        <f>WORKDAY(DATE('2_給料日'!$C$3,8,MIN(15,DAY(DATE('2_給料日'!$C$3,8+1,0))))+1,-1,'1_休日'!$A$4:$A$303)</f>
        <v/>
      </c>
      <c r="L6" s="14">
        <f>WORKDAY(DATE('2_給料日'!$C$3,9,MIN(15,DAY(DATE('2_給料日'!$C$3,9+1,0))))+1,-1,'1_休日'!$A$4:$A$303)</f>
        <v/>
      </c>
      <c r="M6" s="14">
        <f>WORKDAY(DATE('2_給料日'!$C$3,10,MIN(15,DAY(DATE('2_給料日'!$C$3,10+1,0))))+1,-1,'1_休日'!$A$4:$A$303)</f>
        <v/>
      </c>
      <c r="N6" s="14">
        <f>WORKDAY(DATE('2_給料日'!$C$3,11,MIN(15,DAY(DATE('2_給料日'!$C$3,11+1,0))))+1,-1,'1_休日'!$A$4:$A$303)</f>
        <v/>
      </c>
      <c r="O6" s="14">
        <f>WORKDAY(DATE('2_給料日'!$C$3,12,MIN(15,DAY(DATE('2_給料日'!$C$3,12+1,0))))+1,-1,'1_休日'!$A$4:$A$303)</f>
        <v/>
      </c>
      <c r="P6" s="12">
        <f>SUMPRODUCT(--(DAY(D6:O6)&lt;&gt;15))</f>
        <v/>
      </c>
      <c r="Q6" s="12">
        <f>SUMPRODUCT(--(MONTH(D6:O6)&lt;&gt;COLUMN(D6:O6)-3))</f>
        <v/>
      </c>
      <c r="R6" s="11">
        <f>SUMPRODUCT(--(COUNTIFS(C6:O6,"&gt;="&amp;DATE('2_給料日'!$C$3,{1,2,3,4,5,6,7,8,9,10,11,12},1),C6:O6,"&lt;="&amp;DATE('2_給料日'!$C$3,{1,2,3,4,5,6,7,8,9,10,11,12}+1,0))=0))</f>
        <v/>
      </c>
    </row>
    <row r="7">
      <c r="A7" s="5" t="n">
        <v>20</v>
      </c>
      <c r="B7" s="5" t="inlineStr">
        <is>
          <t>前倒し</t>
        </is>
      </c>
      <c r="C7" s="17">
        <f>WORKDAY(DATE('2_給料日'!$C$3-1,12,MIN(20,DAY(DATE('2_給料日'!$C$3-1,12+1,0))))+1,-1,'1_休日'!$A$4:$A$303)</f>
        <v/>
      </c>
      <c r="D7" s="14">
        <f>WORKDAY(DATE('2_給料日'!$C$3,1,MIN(20,DAY(DATE('2_給料日'!$C$3,1+1,0))))+1,-1,'1_休日'!$A$4:$A$303)</f>
        <v/>
      </c>
      <c r="E7" s="14">
        <f>WORKDAY(DATE('2_給料日'!$C$3,2,MIN(20,DAY(DATE('2_給料日'!$C$3,2+1,0))))+1,-1,'1_休日'!$A$4:$A$303)</f>
        <v/>
      </c>
      <c r="F7" s="14">
        <f>WORKDAY(DATE('2_給料日'!$C$3,3,MIN(20,DAY(DATE('2_給料日'!$C$3,3+1,0))))+1,-1,'1_休日'!$A$4:$A$303)</f>
        <v/>
      </c>
      <c r="G7" s="14">
        <f>WORKDAY(DATE('2_給料日'!$C$3,4,MIN(20,DAY(DATE('2_給料日'!$C$3,4+1,0))))+1,-1,'1_休日'!$A$4:$A$303)</f>
        <v/>
      </c>
      <c r="H7" s="14">
        <f>WORKDAY(DATE('2_給料日'!$C$3,5,MIN(20,DAY(DATE('2_給料日'!$C$3,5+1,0))))+1,-1,'1_休日'!$A$4:$A$303)</f>
        <v/>
      </c>
      <c r="I7" s="14">
        <f>WORKDAY(DATE('2_給料日'!$C$3,6,MIN(20,DAY(DATE('2_給料日'!$C$3,6+1,0))))+1,-1,'1_休日'!$A$4:$A$303)</f>
        <v/>
      </c>
      <c r="J7" s="14">
        <f>WORKDAY(DATE('2_給料日'!$C$3,7,MIN(20,DAY(DATE('2_給料日'!$C$3,7+1,0))))+1,-1,'1_休日'!$A$4:$A$303)</f>
        <v/>
      </c>
      <c r="K7" s="14">
        <f>WORKDAY(DATE('2_給料日'!$C$3,8,MIN(20,DAY(DATE('2_給料日'!$C$3,8+1,0))))+1,-1,'1_休日'!$A$4:$A$303)</f>
        <v/>
      </c>
      <c r="L7" s="14">
        <f>WORKDAY(DATE('2_給料日'!$C$3,9,MIN(20,DAY(DATE('2_給料日'!$C$3,9+1,0))))+1,-1,'1_休日'!$A$4:$A$303)</f>
        <v/>
      </c>
      <c r="M7" s="14">
        <f>WORKDAY(DATE('2_給料日'!$C$3,10,MIN(20,DAY(DATE('2_給料日'!$C$3,10+1,0))))+1,-1,'1_休日'!$A$4:$A$303)</f>
        <v/>
      </c>
      <c r="N7" s="14">
        <f>WORKDAY(DATE('2_給料日'!$C$3,11,MIN(20,DAY(DATE('2_給料日'!$C$3,11+1,0))))+1,-1,'1_休日'!$A$4:$A$303)</f>
        <v/>
      </c>
      <c r="O7" s="14">
        <f>WORKDAY(DATE('2_給料日'!$C$3,12,MIN(20,DAY(DATE('2_給料日'!$C$3,12+1,0))))+1,-1,'1_休日'!$A$4:$A$303)</f>
        <v/>
      </c>
      <c r="P7" s="12">
        <f>SUMPRODUCT(--(DAY(D7:O7)&lt;&gt;20))</f>
        <v/>
      </c>
      <c r="Q7" s="12">
        <f>SUMPRODUCT(--(MONTH(D7:O7)&lt;&gt;COLUMN(D7:O7)-3))</f>
        <v/>
      </c>
      <c r="R7" s="11">
        <f>SUMPRODUCT(--(COUNTIFS(C7:O7,"&gt;="&amp;DATE('2_給料日'!$C$3,{1,2,3,4,5,6,7,8,9,10,11,12},1),C7:O7,"&lt;="&amp;DATE('2_給料日'!$C$3,{1,2,3,4,5,6,7,8,9,10,11,12}+1,0))=0))</f>
        <v/>
      </c>
    </row>
    <row r="8">
      <c r="A8" s="5" t="n">
        <v>25</v>
      </c>
      <c r="B8" s="5" t="inlineStr">
        <is>
          <t>前倒し</t>
        </is>
      </c>
      <c r="C8" s="17">
        <f>WORKDAY(DATE('2_給料日'!$C$3-1,12,MIN(25,DAY(DATE('2_給料日'!$C$3-1,12+1,0))))+1,-1,'1_休日'!$A$4:$A$303)</f>
        <v/>
      </c>
      <c r="D8" s="14">
        <f>WORKDAY(DATE('2_給料日'!$C$3,1,MIN(25,DAY(DATE('2_給料日'!$C$3,1+1,0))))+1,-1,'1_休日'!$A$4:$A$303)</f>
        <v/>
      </c>
      <c r="E8" s="14">
        <f>WORKDAY(DATE('2_給料日'!$C$3,2,MIN(25,DAY(DATE('2_給料日'!$C$3,2+1,0))))+1,-1,'1_休日'!$A$4:$A$303)</f>
        <v/>
      </c>
      <c r="F8" s="14">
        <f>WORKDAY(DATE('2_給料日'!$C$3,3,MIN(25,DAY(DATE('2_給料日'!$C$3,3+1,0))))+1,-1,'1_休日'!$A$4:$A$303)</f>
        <v/>
      </c>
      <c r="G8" s="14">
        <f>WORKDAY(DATE('2_給料日'!$C$3,4,MIN(25,DAY(DATE('2_給料日'!$C$3,4+1,0))))+1,-1,'1_休日'!$A$4:$A$303)</f>
        <v/>
      </c>
      <c r="H8" s="14">
        <f>WORKDAY(DATE('2_給料日'!$C$3,5,MIN(25,DAY(DATE('2_給料日'!$C$3,5+1,0))))+1,-1,'1_休日'!$A$4:$A$303)</f>
        <v/>
      </c>
      <c r="I8" s="14">
        <f>WORKDAY(DATE('2_給料日'!$C$3,6,MIN(25,DAY(DATE('2_給料日'!$C$3,6+1,0))))+1,-1,'1_休日'!$A$4:$A$303)</f>
        <v/>
      </c>
      <c r="J8" s="14">
        <f>WORKDAY(DATE('2_給料日'!$C$3,7,MIN(25,DAY(DATE('2_給料日'!$C$3,7+1,0))))+1,-1,'1_休日'!$A$4:$A$303)</f>
        <v/>
      </c>
      <c r="K8" s="14">
        <f>WORKDAY(DATE('2_給料日'!$C$3,8,MIN(25,DAY(DATE('2_給料日'!$C$3,8+1,0))))+1,-1,'1_休日'!$A$4:$A$303)</f>
        <v/>
      </c>
      <c r="L8" s="14">
        <f>WORKDAY(DATE('2_給料日'!$C$3,9,MIN(25,DAY(DATE('2_給料日'!$C$3,9+1,0))))+1,-1,'1_休日'!$A$4:$A$303)</f>
        <v/>
      </c>
      <c r="M8" s="14">
        <f>WORKDAY(DATE('2_給料日'!$C$3,10,MIN(25,DAY(DATE('2_給料日'!$C$3,10+1,0))))+1,-1,'1_休日'!$A$4:$A$303)</f>
        <v/>
      </c>
      <c r="N8" s="14">
        <f>WORKDAY(DATE('2_給料日'!$C$3,11,MIN(25,DAY(DATE('2_給料日'!$C$3,11+1,0))))+1,-1,'1_休日'!$A$4:$A$303)</f>
        <v/>
      </c>
      <c r="O8" s="14">
        <f>WORKDAY(DATE('2_給料日'!$C$3,12,MIN(25,DAY(DATE('2_給料日'!$C$3,12+1,0))))+1,-1,'1_休日'!$A$4:$A$303)</f>
        <v/>
      </c>
      <c r="P8" s="12">
        <f>SUMPRODUCT(--(DAY(D8:O8)&lt;&gt;25))</f>
        <v/>
      </c>
      <c r="Q8" s="12">
        <f>SUMPRODUCT(--(MONTH(D8:O8)&lt;&gt;COLUMN(D8:O8)-3))</f>
        <v/>
      </c>
      <c r="R8" s="11">
        <f>SUMPRODUCT(--(COUNTIFS(C8:O8,"&gt;="&amp;DATE('2_給料日'!$C$3,{1,2,3,4,5,6,7,8,9,10,11,12},1),C8:O8,"&lt;="&amp;DATE('2_給料日'!$C$3,{1,2,3,4,5,6,7,8,9,10,11,12}+1,0))=0))</f>
        <v/>
      </c>
    </row>
    <row r="9">
      <c r="A9" s="5" t="inlineStr">
        <is>
          <t>末日</t>
        </is>
      </c>
      <c r="B9" s="5" t="inlineStr">
        <is>
          <t>前倒し</t>
        </is>
      </c>
      <c r="C9" s="17">
        <f>WORKDAY(DATE('2_給料日'!$C$3-1,12,MIN(31,DAY(DATE('2_給料日'!$C$3-1,12+1,0))))+1,-1,'1_休日'!$A$4:$A$303)</f>
        <v/>
      </c>
      <c r="D9" s="14">
        <f>WORKDAY(DATE('2_給料日'!$C$3,1,MIN(31,DAY(DATE('2_給料日'!$C$3,1+1,0))))+1,-1,'1_休日'!$A$4:$A$303)</f>
        <v/>
      </c>
      <c r="E9" s="14">
        <f>WORKDAY(DATE('2_給料日'!$C$3,2,MIN(31,DAY(DATE('2_給料日'!$C$3,2+1,0))))+1,-1,'1_休日'!$A$4:$A$303)</f>
        <v/>
      </c>
      <c r="F9" s="14">
        <f>WORKDAY(DATE('2_給料日'!$C$3,3,MIN(31,DAY(DATE('2_給料日'!$C$3,3+1,0))))+1,-1,'1_休日'!$A$4:$A$303)</f>
        <v/>
      </c>
      <c r="G9" s="14">
        <f>WORKDAY(DATE('2_給料日'!$C$3,4,MIN(31,DAY(DATE('2_給料日'!$C$3,4+1,0))))+1,-1,'1_休日'!$A$4:$A$303)</f>
        <v/>
      </c>
      <c r="H9" s="14">
        <f>WORKDAY(DATE('2_給料日'!$C$3,5,MIN(31,DAY(DATE('2_給料日'!$C$3,5+1,0))))+1,-1,'1_休日'!$A$4:$A$303)</f>
        <v/>
      </c>
      <c r="I9" s="14">
        <f>WORKDAY(DATE('2_給料日'!$C$3,6,MIN(31,DAY(DATE('2_給料日'!$C$3,6+1,0))))+1,-1,'1_休日'!$A$4:$A$303)</f>
        <v/>
      </c>
      <c r="J9" s="14">
        <f>WORKDAY(DATE('2_給料日'!$C$3,7,MIN(31,DAY(DATE('2_給料日'!$C$3,7+1,0))))+1,-1,'1_休日'!$A$4:$A$303)</f>
        <v/>
      </c>
      <c r="K9" s="14">
        <f>WORKDAY(DATE('2_給料日'!$C$3,8,MIN(31,DAY(DATE('2_給料日'!$C$3,8+1,0))))+1,-1,'1_休日'!$A$4:$A$303)</f>
        <v/>
      </c>
      <c r="L9" s="14">
        <f>WORKDAY(DATE('2_給料日'!$C$3,9,MIN(31,DAY(DATE('2_給料日'!$C$3,9+1,0))))+1,-1,'1_休日'!$A$4:$A$303)</f>
        <v/>
      </c>
      <c r="M9" s="14">
        <f>WORKDAY(DATE('2_給料日'!$C$3,10,MIN(31,DAY(DATE('2_給料日'!$C$3,10+1,0))))+1,-1,'1_休日'!$A$4:$A$303)</f>
        <v/>
      </c>
      <c r="N9" s="14">
        <f>WORKDAY(DATE('2_給料日'!$C$3,11,MIN(31,DAY(DATE('2_給料日'!$C$3,11+1,0))))+1,-1,'1_休日'!$A$4:$A$303)</f>
        <v/>
      </c>
      <c r="O9" s="14">
        <f>WORKDAY(DATE('2_給料日'!$C$3,12,MIN(31,DAY(DATE('2_給料日'!$C$3,12+1,0))))+1,-1,'1_休日'!$A$4:$A$303)</f>
        <v/>
      </c>
      <c r="P9" s="12">
        <f>SUMPRODUCT(--(DAY(D9:O9)&lt;&gt;DAY(DATE('2_給料日'!$C$3,COLUMN(D9:O9)-2,0))))</f>
        <v/>
      </c>
      <c r="Q9" s="12">
        <f>SUMPRODUCT(--(MONTH(D9:O9)&lt;&gt;COLUMN(D9:O9)-3))</f>
        <v/>
      </c>
      <c r="R9" s="11">
        <f>SUMPRODUCT(--(COUNTIFS(C9:O9,"&gt;="&amp;DATE('2_給料日'!$C$3,{1,2,3,4,5,6,7,8,9,10,11,12},1),C9:O9,"&lt;="&amp;DATE('2_給料日'!$C$3,{1,2,3,4,5,6,7,8,9,10,11,12}+1,0))=0))</f>
        <v/>
      </c>
    </row>
    <row r="10">
      <c r="A10" s="5" t="n">
        <v>10</v>
      </c>
      <c r="B10" s="5" t="inlineStr">
        <is>
          <t>後ろ倒し</t>
        </is>
      </c>
      <c r="C10" s="17">
        <f>WORKDAY(DATE('2_給料日'!$C$3-1,12,MIN(10,DAY(DATE('2_給料日'!$C$3-1,12+1,0))))-1,1,'1_休日'!$A$4:$A$303)</f>
        <v/>
      </c>
      <c r="D10" s="14">
        <f>WORKDAY(DATE('2_給料日'!$C$3,1,MIN(10,DAY(DATE('2_給料日'!$C$3,1+1,0))))-1,1,'1_休日'!$A$4:$A$303)</f>
        <v/>
      </c>
      <c r="E10" s="14">
        <f>WORKDAY(DATE('2_給料日'!$C$3,2,MIN(10,DAY(DATE('2_給料日'!$C$3,2+1,0))))-1,1,'1_休日'!$A$4:$A$303)</f>
        <v/>
      </c>
      <c r="F10" s="14">
        <f>WORKDAY(DATE('2_給料日'!$C$3,3,MIN(10,DAY(DATE('2_給料日'!$C$3,3+1,0))))-1,1,'1_休日'!$A$4:$A$303)</f>
        <v/>
      </c>
      <c r="G10" s="14">
        <f>WORKDAY(DATE('2_給料日'!$C$3,4,MIN(10,DAY(DATE('2_給料日'!$C$3,4+1,0))))-1,1,'1_休日'!$A$4:$A$303)</f>
        <v/>
      </c>
      <c r="H10" s="14">
        <f>WORKDAY(DATE('2_給料日'!$C$3,5,MIN(10,DAY(DATE('2_給料日'!$C$3,5+1,0))))-1,1,'1_休日'!$A$4:$A$303)</f>
        <v/>
      </c>
      <c r="I10" s="14">
        <f>WORKDAY(DATE('2_給料日'!$C$3,6,MIN(10,DAY(DATE('2_給料日'!$C$3,6+1,0))))-1,1,'1_休日'!$A$4:$A$303)</f>
        <v/>
      </c>
      <c r="J10" s="14">
        <f>WORKDAY(DATE('2_給料日'!$C$3,7,MIN(10,DAY(DATE('2_給料日'!$C$3,7+1,0))))-1,1,'1_休日'!$A$4:$A$303)</f>
        <v/>
      </c>
      <c r="K10" s="14">
        <f>WORKDAY(DATE('2_給料日'!$C$3,8,MIN(10,DAY(DATE('2_給料日'!$C$3,8+1,0))))-1,1,'1_休日'!$A$4:$A$303)</f>
        <v/>
      </c>
      <c r="L10" s="14">
        <f>WORKDAY(DATE('2_給料日'!$C$3,9,MIN(10,DAY(DATE('2_給料日'!$C$3,9+1,0))))-1,1,'1_休日'!$A$4:$A$303)</f>
        <v/>
      </c>
      <c r="M10" s="14">
        <f>WORKDAY(DATE('2_給料日'!$C$3,10,MIN(10,DAY(DATE('2_給料日'!$C$3,10+1,0))))-1,1,'1_休日'!$A$4:$A$303)</f>
        <v/>
      </c>
      <c r="N10" s="14">
        <f>WORKDAY(DATE('2_給料日'!$C$3,11,MIN(10,DAY(DATE('2_給料日'!$C$3,11+1,0))))-1,1,'1_休日'!$A$4:$A$303)</f>
        <v/>
      </c>
      <c r="O10" s="14">
        <f>WORKDAY(DATE('2_給料日'!$C$3,12,MIN(10,DAY(DATE('2_給料日'!$C$3,12+1,0))))-1,1,'1_休日'!$A$4:$A$303)</f>
        <v/>
      </c>
      <c r="P10" s="12">
        <f>SUMPRODUCT(--(DAY(D10:O10)&lt;&gt;10))</f>
        <v/>
      </c>
      <c r="Q10" s="12">
        <f>SUMPRODUCT(--(MONTH(D10:O10)&lt;&gt;COLUMN(D10:O10)-3))</f>
        <v/>
      </c>
      <c r="R10" s="11">
        <f>SUMPRODUCT(--(COUNTIFS(C10:O10,"&gt;="&amp;DATE('2_給料日'!$C$3,{1,2,3,4,5,6,7,8,9,10,11,12},1),C10:O10,"&lt;="&amp;DATE('2_給料日'!$C$3,{1,2,3,4,5,6,7,8,9,10,11,12}+1,0))=0))</f>
        <v/>
      </c>
    </row>
    <row r="11">
      <c r="A11" s="5" t="n">
        <v>15</v>
      </c>
      <c r="B11" s="5" t="inlineStr">
        <is>
          <t>後ろ倒し</t>
        </is>
      </c>
      <c r="C11" s="17">
        <f>WORKDAY(DATE('2_給料日'!$C$3-1,12,MIN(15,DAY(DATE('2_給料日'!$C$3-1,12+1,0))))-1,1,'1_休日'!$A$4:$A$303)</f>
        <v/>
      </c>
      <c r="D11" s="14">
        <f>WORKDAY(DATE('2_給料日'!$C$3,1,MIN(15,DAY(DATE('2_給料日'!$C$3,1+1,0))))-1,1,'1_休日'!$A$4:$A$303)</f>
        <v/>
      </c>
      <c r="E11" s="14">
        <f>WORKDAY(DATE('2_給料日'!$C$3,2,MIN(15,DAY(DATE('2_給料日'!$C$3,2+1,0))))-1,1,'1_休日'!$A$4:$A$303)</f>
        <v/>
      </c>
      <c r="F11" s="14">
        <f>WORKDAY(DATE('2_給料日'!$C$3,3,MIN(15,DAY(DATE('2_給料日'!$C$3,3+1,0))))-1,1,'1_休日'!$A$4:$A$303)</f>
        <v/>
      </c>
      <c r="G11" s="14">
        <f>WORKDAY(DATE('2_給料日'!$C$3,4,MIN(15,DAY(DATE('2_給料日'!$C$3,4+1,0))))-1,1,'1_休日'!$A$4:$A$303)</f>
        <v/>
      </c>
      <c r="H11" s="14">
        <f>WORKDAY(DATE('2_給料日'!$C$3,5,MIN(15,DAY(DATE('2_給料日'!$C$3,5+1,0))))-1,1,'1_休日'!$A$4:$A$303)</f>
        <v/>
      </c>
      <c r="I11" s="14">
        <f>WORKDAY(DATE('2_給料日'!$C$3,6,MIN(15,DAY(DATE('2_給料日'!$C$3,6+1,0))))-1,1,'1_休日'!$A$4:$A$303)</f>
        <v/>
      </c>
      <c r="J11" s="14">
        <f>WORKDAY(DATE('2_給料日'!$C$3,7,MIN(15,DAY(DATE('2_給料日'!$C$3,7+1,0))))-1,1,'1_休日'!$A$4:$A$303)</f>
        <v/>
      </c>
      <c r="K11" s="14">
        <f>WORKDAY(DATE('2_給料日'!$C$3,8,MIN(15,DAY(DATE('2_給料日'!$C$3,8+1,0))))-1,1,'1_休日'!$A$4:$A$303)</f>
        <v/>
      </c>
      <c r="L11" s="14">
        <f>WORKDAY(DATE('2_給料日'!$C$3,9,MIN(15,DAY(DATE('2_給料日'!$C$3,9+1,0))))-1,1,'1_休日'!$A$4:$A$303)</f>
        <v/>
      </c>
      <c r="M11" s="14">
        <f>WORKDAY(DATE('2_給料日'!$C$3,10,MIN(15,DAY(DATE('2_給料日'!$C$3,10+1,0))))-1,1,'1_休日'!$A$4:$A$303)</f>
        <v/>
      </c>
      <c r="N11" s="14">
        <f>WORKDAY(DATE('2_給料日'!$C$3,11,MIN(15,DAY(DATE('2_給料日'!$C$3,11+1,0))))-1,1,'1_休日'!$A$4:$A$303)</f>
        <v/>
      </c>
      <c r="O11" s="14">
        <f>WORKDAY(DATE('2_給料日'!$C$3,12,MIN(15,DAY(DATE('2_給料日'!$C$3,12+1,0))))-1,1,'1_休日'!$A$4:$A$303)</f>
        <v/>
      </c>
      <c r="P11" s="12">
        <f>SUMPRODUCT(--(DAY(D11:O11)&lt;&gt;15))</f>
        <v/>
      </c>
      <c r="Q11" s="12">
        <f>SUMPRODUCT(--(MONTH(D11:O11)&lt;&gt;COLUMN(D11:O11)-3))</f>
        <v/>
      </c>
      <c r="R11" s="11">
        <f>SUMPRODUCT(--(COUNTIFS(C11:O11,"&gt;="&amp;DATE('2_給料日'!$C$3,{1,2,3,4,5,6,7,8,9,10,11,12},1),C11:O11,"&lt;="&amp;DATE('2_給料日'!$C$3,{1,2,3,4,5,6,7,8,9,10,11,12}+1,0))=0))</f>
        <v/>
      </c>
    </row>
    <row r="12">
      <c r="A12" s="5" t="n">
        <v>20</v>
      </c>
      <c r="B12" s="5" t="inlineStr">
        <is>
          <t>後ろ倒し</t>
        </is>
      </c>
      <c r="C12" s="17">
        <f>WORKDAY(DATE('2_給料日'!$C$3-1,12,MIN(20,DAY(DATE('2_給料日'!$C$3-1,12+1,0))))-1,1,'1_休日'!$A$4:$A$303)</f>
        <v/>
      </c>
      <c r="D12" s="14">
        <f>WORKDAY(DATE('2_給料日'!$C$3,1,MIN(20,DAY(DATE('2_給料日'!$C$3,1+1,0))))-1,1,'1_休日'!$A$4:$A$303)</f>
        <v/>
      </c>
      <c r="E12" s="14">
        <f>WORKDAY(DATE('2_給料日'!$C$3,2,MIN(20,DAY(DATE('2_給料日'!$C$3,2+1,0))))-1,1,'1_休日'!$A$4:$A$303)</f>
        <v/>
      </c>
      <c r="F12" s="14">
        <f>WORKDAY(DATE('2_給料日'!$C$3,3,MIN(20,DAY(DATE('2_給料日'!$C$3,3+1,0))))-1,1,'1_休日'!$A$4:$A$303)</f>
        <v/>
      </c>
      <c r="G12" s="14">
        <f>WORKDAY(DATE('2_給料日'!$C$3,4,MIN(20,DAY(DATE('2_給料日'!$C$3,4+1,0))))-1,1,'1_休日'!$A$4:$A$303)</f>
        <v/>
      </c>
      <c r="H12" s="14">
        <f>WORKDAY(DATE('2_給料日'!$C$3,5,MIN(20,DAY(DATE('2_給料日'!$C$3,5+1,0))))-1,1,'1_休日'!$A$4:$A$303)</f>
        <v/>
      </c>
      <c r="I12" s="14">
        <f>WORKDAY(DATE('2_給料日'!$C$3,6,MIN(20,DAY(DATE('2_給料日'!$C$3,6+1,0))))-1,1,'1_休日'!$A$4:$A$303)</f>
        <v/>
      </c>
      <c r="J12" s="14">
        <f>WORKDAY(DATE('2_給料日'!$C$3,7,MIN(20,DAY(DATE('2_給料日'!$C$3,7+1,0))))-1,1,'1_休日'!$A$4:$A$303)</f>
        <v/>
      </c>
      <c r="K12" s="14">
        <f>WORKDAY(DATE('2_給料日'!$C$3,8,MIN(20,DAY(DATE('2_給料日'!$C$3,8+1,0))))-1,1,'1_休日'!$A$4:$A$303)</f>
        <v/>
      </c>
      <c r="L12" s="14">
        <f>WORKDAY(DATE('2_給料日'!$C$3,9,MIN(20,DAY(DATE('2_給料日'!$C$3,9+1,0))))-1,1,'1_休日'!$A$4:$A$303)</f>
        <v/>
      </c>
      <c r="M12" s="14">
        <f>WORKDAY(DATE('2_給料日'!$C$3,10,MIN(20,DAY(DATE('2_給料日'!$C$3,10+1,0))))-1,1,'1_休日'!$A$4:$A$303)</f>
        <v/>
      </c>
      <c r="N12" s="14">
        <f>WORKDAY(DATE('2_給料日'!$C$3,11,MIN(20,DAY(DATE('2_給料日'!$C$3,11+1,0))))-1,1,'1_休日'!$A$4:$A$303)</f>
        <v/>
      </c>
      <c r="O12" s="14">
        <f>WORKDAY(DATE('2_給料日'!$C$3,12,MIN(20,DAY(DATE('2_給料日'!$C$3,12+1,0))))-1,1,'1_休日'!$A$4:$A$303)</f>
        <v/>
      </c>
      <c r="P12" s="12">
        <f>SUMPRODUCT(--(DAY(D12:O12)&lt;&gt;20))</f>
        <v/>
      </c>
      <c r="Q12" s="12">
        <f>SUMPRODUCT(--(MONTH(D12:O12)&lt;&gt;COLUMN(D12:O12)-3))</f>
        <v/>
      </c>
      <c r="R12" s="11">
        <f>SUMPRODUCT(--(COUNTIFS(C12:O12,"&gt;="&amp;DATE('2_給料日'!$C$3,{1,2,3,4,5,6,7,8,9,10,11,12},1),C12:O12,"&lt;="&amp;DATE('2_給料日'!$C$3,{1,2,3,4,5,6,7,8,9,10,11,12}+1,0))=0))</f>
        <v/>
      </c>
    </row>
    <row r="13">
      <c r="A13" s="5" t="n">
        <v>25</v>
      </c>
      <c r="B13" s="5" t="inlineStr">
        <is>
          <t>後ろ倒し</t>
        </is>
      </c>
      <c r="C13" s="17">
        <f>WORKDAY(DATE('2_給料日'!$C$3-1,12,MIN(25,DAY(DATE('2_給料日'!$C$3-1,12+1,0))))-1,1,'1_休日'!$A$4:$A$303)</f>
        <v/>
      </c>
      <c r="D13" s="14">
        <f>WORKDAY(DATE('2_給料日'!$C$3,1,MIN(25,DAY(DATE('2_給料日'!$C$3,1+1,0))))-1,1,'1_休日'!$A$4:$A$303)</f>
        <v/>
      </c>
      <c r="E13" s="14">
        <f>WORKDAY(DATE('2_給料日'!$C$3,2,MIN(25,DAY(DATE('2_給料日'!$C$3,2+1,0))))-1,1,'1_休日'!$A$4:$A$303)</f>
        <v/>
      </c>
      <c r="F13" s="14">
        <f>WORKDAY(DATE('2_給料日'!$C$3,3,MIN(25,DAY(DATE('2_給料日'!$C$3,3+1,0))))-1,1,'1_休日'!$A$4:$A$303)</f>
        <v/>
      </c>
      <c r="G13" s="14">
        <f>WORKDAY(DATE('2_給料日'!$C$3,4,MIN(25,DAY(DATE('2_給料日'!$C$3,4+1,0))))-1,1,'1_休日'!$A$4:$A$303)</f>
        <v/>
      </c>
      <c r="H13" s="14">
        <f>WORKDAY(DATE('2_給料日'!$C$3,5,MIN(25,DAY(DATE('2_給料日'!$C$3,5+1,0))))-1,1,'1_休日'!$A$4:$A$303)</f>
        <v/>
      </c>
      <c r="I13" s="14">
        <f>WORKDAY(DATE('2_給料日'!$C$3,6,MIN(25,DAY(DATE('2_給料日'!$C$3,6+1,0))))-1,1,'1_休日'!$A$4:$A$303)</f>
        <v/>
      </c>
      <c r="J13" s="14">
        <f>WORKDAY(DATE('2_給料日'!$C$3,7,MIN(25,DAY(DATE('2_給料日'!$C$3,7+1,0))))-1,1,'1_休日'!$A$4:$A$303)</f>
        <v/>
      </c>
      <c r="K13" s="14">
        <f>WORKDAY(DATE('2_給料日'!$C$3,8,MIN(25,DAY(DATE('2_給料日'!$C$3,8+1,0))))-1,1,'1_休日'!$A$4:$A$303)</f>
        <v/>
      </c>
      <c r="L13" s="14">
        <f>WORKDAY(DATE('2_給料日'!$C$3,9,MIN(25,DAY(DATE('2_給料日'!$C$3,9+1,0))))-1,1,'1_休日'!$A$4:$A$303)</f>
        <v/>
      </c>
      <c r="M13" s="14">
        <f>WORKDAY(DATE('2_給料日'!$C$3,10,MIN(25,DAY(DATE('2_給料日'!$C$3,10+1,0))))-1,1,'1_休日'!$A$4:$A$303)</f>
        <v/>
      </c>
      <c r="N13" s="14">
        <f>WORKDAY(DATE('2_給料日'!$C$3,11,MIN(25,DAY(DATE('2_給料日'!$C$3,11+1,0))))-1,1,'1_休日'!$A$4:$A$303)</f>
        <v/>
      </c>
      <c r="O13" s="14">
        <f>WORKDAY(DATE('2_給料日'!$C$3,12,MIN(25,DAY(DATE('2_給料日'!$C$3,12+1,0))))-1,1,'1_休日'!$A$4:$A$303)</f>
        <v/>
      </c>
      <c r="P13" s="12">
        <f>SUMPRODUCT(--(DAY(D13:O13)&lt;&gt;25))</f>
        <v/>
      </c>
      <c r="Q13" s="12">
        <f>SUMPRODUCT(--(MONTH(D13:O13)&lt;&gt;COLUMN(D13:O13)-3))</f>
        <v/>
      </c>
      <c r="R13" s="11">
        <f>SUMPRODUCT(--(COUNTIFS(C13:O13,"&gt;="&amp;DATE('2_給料日'!$C$3,{1,2,3,4,5,6,7,8,9,10,11,12},1),C13:O13,"&lt;="&amp;DATE('2_給料日'!$C$3,{1,2,3,4,5,6,7,8,9,10,11,12}+1,0))=0))</f>
        <v/>
      </c>
    </row>
    <row r="14">
      <c r="A14" s="5" t="inlineStr">
        <is>
          <t>末日</t>
        </is>
      </c>
      <c r="B14" s="5" t="inlineStr">
        <is>
          <t>後ろ倒し</t>
        </is>
      </c>
      <c r="C14" s="17">
        <f>WORKDAY(DATE('2_給料日'!$C$3-1,12,MIN(31,DAY(DATE('2_給料日'!$C$3-1,12+1,0))))-1,1,'1_休日'!$A$4:$A$303)</f>
        <v/>
      </c>
      <c r="D14" s="14">
        <f>WORKDAY(DATE('2_給料日'!$C$3,1,MIN(31,DAY(DATE('2_給料日'!$C$3,1+1,0))))-1,1,'1_休日'!$A$4:$A$303)</f>
        <v/>
      </c>
      <c r="E14" s="14">
        <f>WORKDAY(DATE('2_給料日'!$C$3,2,MIN(31,DAY(DATE('2_給料日'!$C$3,2+1,0))))-1,1,'1_休日'!$A$4:$A$303)</f>
        <v/>
      </c>
      <c r="F14" s="14">
        <f>WORKDAY(DATE('2_給料日'!$C$3,3,MIN(31,DAY(DATE('2_給料日'!$C$3,3+1,0))))-1,1,'1_休日'!$A$4:$A$303)</f>
        <v/>
      </c>
      <c r="G14" s="14">
        <f>WORKDAY(DATE('2_給料日'!$C$3,4,MIN(31,DAY(DATE('2_給料日'!$C$3,4+1,0))))-1,1,'1_休日'!$A$4:$A$303)</f>
        <v/>
      </c>
      <c r="H14" s="14">
        <f>WORKDAY(DATE('2_給料日'!$C$3,5,MIN(31,DAY(DATE('2_給料日'!$C$3,5+1,0))))-1,1,'1_休日'!$A$4:$A$303)</f>
        <v/>
      </c>
      <c r="I14" s="14">
        <f>WORKDAY(DATE('2_給料日'!$C$3,6,MIN(31,DAY(DATE('2_給料日'!$C$3,6+1,0))))-1,1,'1_休日'!$A$4:$A$303)</f>
        <v/>
      </c>
      <c r="J14" s="14">
        <f>WORKDAY(DATE('2_給料日'!$C$3,7,MIN(31,DAY(DATE('2_給料日'!$C$3,7+1,0))))-1,1,'1_休日'!$A$4:$A$303)</f>
        <v/>
      </c>
      <c r="K14" s="14">
        <f>WORKDAY(DATE('2_給料日'!$C$3,8,MIN(31,DAY(DATE('2_給料日'!$C$3,8+1,0))))-1,1,'1_休日'!$A$4:$A$303)</f>
        <v/>
      </c>
      <c r="L14" s="14">
        <f>WORKDAY(DATE('2_給料日'!$C$3,9,MIN(31,DAY(DATE('2_給料日'!$C$3,9+1,0))))-1,1,'1_休日'!$A$4:$A$303)</f>
        <v/>
      </c>
      <c r="M14" s="14">
        <f>WORKDAY(DATE('2_給料日'!$C$3,10,MIN(31,DAY(DATE('2_給料日'!$C$3,10+1,0))))-1,1,'1_休日'!$A$4:$A$303)</f>
        <v/>
      </c>
      <c r="N14" s="14">
        <f>WORKDAY(DATE('2_給料日'!$C$3,11,MIN(31,DAY(DATE('2_給料日'!$C$3,11+1,0))))-1,1,'1_休日'!$A$4:$A$303)</f>
        <v/>
      </c>
      <c r="O14" s="14">
        <f>WORKDAY(DATE('2_給料日'!$C$3,12,MIN(31,DAY(DATE('2_給料日'!$C$3,12+1,0))))-1,1,'1_休日'!$A$4:$A$303)</f>
        <v/>
      </c>
      <c r="P14" s="12">
        <f>SUMPRODUCT(--(DAY(D14:O14)&lt;&gt;DAY(DATE('2_給料日'!$C$3,COLUMN(D14:O14)-2,0))))</f>
        <v/>
      </c>
      <c r="Q14" s="12">
        <f>SUMPRODUCT(--(MONTH(D14:O14)&lt;&gt;COLUMN(D14:O14)-3))</f>
        <v/>
      </c>
      <c r="R14" s="11">
        <f>SUMPRODUCT(--(COUNTIFS(C14:O14,"&gt;="&amp;DATE('2_給料日'!$C$3,{1,2,3,4,5,6,7,8,9,10,11,12},1),C14:O14,"&lt;="&amp;DATE('2_給料日'!$C$3,{1,2,3,4,5,6,7,8,9,10,11,12}+1,0))=0))</f>
        <v/>
      </c>
    </row>
    <row r="16">
      <c r="A16" t="inlineStr">
        <is>
          <t>ずれた回数は1月から12月の12回のうち、本来の日に払えなかった回数。前年12月の列は、1月に出る給料を数えるためだけに置いた。</t>
        </is>
      </c>
    </row>
    <row r="17">
      <c r="A17" t="inlineStr">
        <is>
          <t>末日払いを後ろ倒しにすると、月末が休みの月の給料は翌月に出る。出ない月ができるのはこの組み合わせだけだった。</t>
        </is>
      </c>
    </row>
  </sheetData>
  <conditionalFormatting sqref="R5:R14">
    <cfRule type="expression" priority="1" dxfId="1">
      <formula>$R5&gt;0</formula>
    </cfRule>
  </conditionalFormatting>
  <conditionalFormatting sqref="Q5:Q14">
    <cfRule type="expression" priority="2" dxfId="0">
      <formula>$Q5&gt;0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2_給料日 の黄色の欄に、年、給料日、休みに当たったときの扱い、締め日、締めの月、振込データを渡す日数を入れる。</t>
        </is>
      </c>
    </row>
    <row r="4">
      <c r="A4" t="inlineStr">
        <is>
          <t>末日払いは給料日に31を入れる。2月や30日までの月は、その月の末日になる。</t>
        </is>
      </c>
    </row>
    <row r="5">
      <c r="A5" t="inlineStr">
        <is>
          <t>実際の支払日は、前倒しなら WORKDAY(本来の日+1,-1,休日)、後ろ倒しなら WORKDAY(本来の日-1,1,休日) で出す。</t>
        </is>
      </c>
    </row>
    <row r="6">
      <c r="A6" t="inlineStr">
        <is>
          <t>WORKDAY は土日を自分で飛ばすので、1_休日 には祝日と銀行の休日だけを入れている。</t>
        </is>
      </c>
    </row>
    <row r="7">
      <c r="A7" t="inlineStr">
        <is>
          <t>銀行は12月31日から1月3日も休む（銀行法施行令第5条第1項第2号）。祝日のCSVだけでは12月31日を営業日と数えてしまう。</t>
        </is>
      </c>
    </row>
    <row r="8">
      <c r="A8" t="inlineStr">
        <is>
          <t>会社の休み（夏季休業など）で支払日もずらす決まりなら、1_休日 の黄色の行に日付を足す。</t>
        </is>
      </c>
    </row>
    <row r="9">
      <c r="A9" t="inlineStr"/>
    </row>
    <row r="10">
      <c r="A10" t="inlineStr">
        <is>
          <t>3_年ごと は2016年から2027年の支払日を並べる。4_日ごと は10日・15日・20日・25日・末日払いを、前倒しと後ろ倒しで比べる。</t>
        </is>
      </c>
    </row>
    <row r="11">
      <c r="A11" t="inlineStr">
        <is>
          <t>給料が1回も出ない月は、末日払いを後ろ倒しにしたときに出る。労働基準法第24条第2項は賃金を毎月1回以上払うとしている。</t>
        </is>
      </c>
    </row>
    <row r="12">
      <c r="A12" t="inlineStr"/>
    </row>
    <row r="13">
      <c r="A13" t="inlineStr">
        <is>
          <t>祝日は内閣府のCSVの2027年11月23日まで。2028年の祝日がCSVに載ったら、1_休日 の黄色の行に足す。2028年の1月1日〜3日は銀行の休日として入れてある。</t>
        </is>
      </c>
    </row>
    <row r="14">
      <c r="A14" t="inlineStr"/>
    </row>
    <row r="15">
      <c r="A15" t="inlineStr">
        <is>
          <t>出典</t>
        </is>
      </c>
    </row>
    <row r="16">
      <c r="A16" t="inlineStr">
        <is>
          <t>内閣府 国民の祝日について https://www8.cao.go.jp/chosei/shukujitsu/gaiyou.html （2026年10月6日確認）</t>
        </is>
      </c>
    </row>
    <row r="17">
      <c r="A17" t="inlineStr">
        <is>
          <t>内閣府 祝日CSV https://www8.cao.go.jp/chosei/shukujitsu/syukujitsu.csv （2026年10月6日取得、最終更新2026年2月2日）</t>
        </is>
      </c>
    </row>
    <row r="18">
      <c r="A18" t="inlineStr">
        <is>
          <t>労働基準法 第24条 https://laws.e-gov.go.jp/law/322AC0000000049 （2026年10月6日確認）</t>
        </is>
      </c>
    </row>
    <row r="19">
      <c r="A19" t="inlineStr">
        <is>
          <t>銀行法 第15条 https://laws.e-gov.go.jp/law/356AC0000000059 （2026年10月6日確認）</t>
        </is>
      </c>
    </row>
    <row r="20">
      <c r="A20" t="inlineStr">
        <is>
          <t>銀行法施行令 第5条 https://laws.e-gov.go.jp/law/357CO0000000040 （2026年10月6日確認）</t>
        </is>
      </c>
    </row>
    <row r="21">
      <c r="A21" t="inlineStr">
        <is>
          <t>厚生労働省 モデル就業規則（令和7年12月版）第46条 https://www.mhlw.go.jp/content/001620507.pdf （2026年10月6日確認）</t>
        </is>
      </c>
    </row>
    <row r="22">
      <c r="A22" t="inlineStr"/>
    </row>
    <row r="23">
      <c r="A23" t="inlineStr">
        <is>
          <t>Microsoft 365のExcel（バージョン16）で確認、2026年10月6日。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2026-10-05T23:42:05Z</dcterms:created>
  <dcterms:modified xmlns:dcterms="http://purl.org/dc/terms/" xmlns:xsi="http://www.w3.org/2001/XMLSchema-instance" xsi:type="dcterms:W3CDTF">2026-10-05T23:42:05Z</dcterms:modified>
</cp:coreProperties>
</file>