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_ひとりの還付" sheetId="1" state="visible" r:id="rId1"/>
    <sheet xmlns:r="http://schemas.openxmlformats.org/officeDocument/2006/relationships" name="2_月給別" sheetId="2" state="visible" r:id="rId2"/>
    <sheet xmlns:r="http://schemas.openxmlformats.org/officeDocument/2006/relationships" name="3_会社の預かり税" sheetId="3" state="visible" r:id="rId3"/>
    <sheet xmlns:r="http://schemas.openxmlformats.org/officeDocument/2006/relationships" name="4_検算" sheetId="4" state="visible" r:id="rId4"/>
    <sheet xmlns:r="http://schemas.openxmlformats.org/officeDocument/2006/relationships" name="5_使い方" sheetId="5" state="visible" r:id="rId5"/>
  </sheets>
  <definedNames/>
  <calcPr calcId="124519" fullCalcOnLoad="1"/>
</workbook>
</file>

<file path=xl/styles.xml><?xml version="1.0" encoding="utf-8"?>
<styleSheet xmlns="http://schemas.openxmlformats.org/spreadsheetml/2006/main">
  <numFmts count="3">
    <numFmt numFmtId="164" formatCode="0.0&quot;か月分&quot;"/>
    <numFmt numFmtId="165" formatCode="0.000%"/>
    <numFmt numFmtId="166" formatCode="0.0&quot;倍&quot;"/>
  </numFmts>
  <fonts count="3">
    <font>
      <name val="Calibri"/>
      <family val="2"/>
      <color theme="1"/>
      <sz val="11"/>
      <scheme val="minor"/>
    </font>
    <font>
      <b val="1"/>
      <sz val="12"/>
    </font>
    <font>
      <b val="1"/>
    </font>
  </fonts>
  <fills count="5">
    <fill>
      <patternFill/>
    </fill>
    <fill>
      <patternFill patternType="gray125"/>
    </fill>
    <fill>
      <patternFill patternType="solid">
        <fgColor rgb="00E8EDF2"/>
      </patternFill>
    </fill>
    <fill>
      <patternFill patternType="solid">
        <fgColor rgb="00FFF7CC"/>
      </patternFill>
    </fill>
    <fill>
      <patternFill patternType="solid">
        <fgColor rgb="00F2F2F2"/>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top style="thin">
        <color rgb="00BBBBBB"/>
      </top>
      <bottom style="thin">
        <color rgb="00BBBBBB"/>
      </bottom>
      <diagonal/>
    </border>
    <border>
      <left/>
      <right style="thin">
        <color rgb="00BBBBBB"/>
      </right>
      <top style="thin">
        <color rgb="00BBBBBB"/>
      </top>
      <bottom style="thin">
        <color rgb="00BBBBBB"/>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center" wrapText="1"/>
    </xf>
    <xf numFmtId="3" fontId="0" fillId="3" borderId="1" pivotButton="0" quotePrefix="0" xfId="0"/>
    <xf numFmtId="0" fontId="0" fillId="3" borderId="1" pivotButton="0" quotePrefix="0" xfId="0"/>
    <xf numFmtId="3" fontId="0" fillId="4" borderId="1" pivotButton="0" quotePrefix="0" xfId="0"/>
    <xf numFmtId="3" fontId="2" fillId="4" borderId="1" pivotButton="0" quotePrefix="0" xfId="0"/>
    <xf numFmtId="164" fontId="0" fillId="4" borderId="1" pivotButton="0" quotePrefix="0" xfId="0"/>
    <xf numFmtId="165" fontId="0" fillId="3" borderId="1" pivotButton="0" quotePrefix="0" xfId="0"/>
    <xf numFmtId="0" fontId="2" fillId="0" borderId="1" applyAlignment="1" pivotButton="0" quotePrefix="0" xfId="0">
      <alignment vertical="center" wrapText="1"/>
    </xf>
    <xf numFmtId="0" fontId="0" fillId="0" borderId="4" pivotButton="0" quotePrefix="0" xfId="0"/>
    <xf numFmtId="0" fontId="0" fillId="0" borderId="5" pivotButton="0" quotePrefix="0" xfId="0"/>
    <xf numFmtId="0" fontId="2" fillId="4" borderId="1" pivotButton="0" quotePrefix="0" xfId="0"/>
    <xf numFmtId="166" fontId="0" fillId="4" borderId="1" pivotButton="0" quotePrefix="0" xfId="0"/>
    <xf numFmtId="3" fontId="0" fillId="0" borderId="1" pivotButton="0" quotePrefix="0" xfId="0"/>
    <xf numFmtId="0" fontId="0" fillId="0" borderId="1" pivotButton="0" quotePrefix="0" xfId="0"/>
    <xf numFmtId="0" fontId="0" fillId="4" borderId="1" pivotButton="0" quotePrefix="0" xfId="0"/>
  </cellXfs>
  <cellStyles count="1">
    <cellStyle name="Normal" xfId="0" builtinId="0" hidden="0"/>
  </cellStyles>
  <dxfs count="2">
    <dxf>
      <fill>
        <patternFill patternType="solid">
          <fgColor rgb="00FDE8E8"/>
          <bgColor rgb="00FDE8E8"/>
        </patternFill>
      </fill>
    </dxf>
    <dxf>
      <fill>
        <patternFill patternType="solid">
          <fgColor rgb="00E6F4EA"/>
          <bgColor rgb="00E6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0"/>
  <sheetViews>
    <sheetView workbookViewId="0">
      <pane ySplit="2" topLeftCell="A3" activePane="bottomLeft" state="frozen"/>
      <selection pane="bottomLeft" activeCell="A1" sqref="A1"/>
    </sheetView>
  </sheetViews>
  <sheetFormatPr baseColWidth="8" defaultRowHeight="15"/>
  <cols>
    <col width="44" customWidth="1" min="1" max="1"/>
    <col width="16" customWidth="1" min="2" max="2"/>
    <col width="19" customWidth="1" min="3" max="3"/>
    <col width="50" customWidth="1" min="4" max="4"/>
  </cols>
  <sheetData>
    <row r="1">
      <c r="A1" s="1" t="inlineStr">
        <is>
          <t>年末調整でいくら戻るか。令和8年は1〜11月を改正前の税額表で天引きし、12月に改正後の控除で精算する</t>
        </is>
      </c>
    </row>
    <row r="2">
      <c r="A2" s="2" t="inlineStr">
        <is>
          <t>入れるもの</t>
        </is>
      </c>
      <c r="B2" s="2" t="inlineStr">
        <is>
          <t>値</t>
        </is>
      </c>
      <c r="C2" s="2" t="inlineStr"/>
      <c r="D2" s="2" t="inlineStr">
        <is>
          <t>メモ</t>
        </is>
      </c>
    </row>
    <row r="3">
      <c r="A3" s="3" t="inlineStr">
        <is>
          <t>毎月の給与（総支給のうち課税される額）</t>
        </is>
      </c>
      <c r="B3" s="4" t="n">
        <v>300000</v>
      </c>
      <c r="D3" s="3" t="inlineStr">
        <is>
          <t>通勤手当の非課税分は入れない。賞与はない前提</t>
        </is>
      </c>
    </row>
    <row r="4">
      <c r="A4" s="3" t="inlineStr">
        <is>
          <t>毎月の社会保険料（本人負担の計）</t>
        </is>
      </c>
      <c r="B4" s="4">
        <f>ROUND(B3*0.14575,0)</f>
        <v/>
      </c>
      <c r="D4" s="3" t="inlineStr">
        <is>
          <t>最初は東京の協会けんぽ・厚生年金・雇用保険の本人負担の率で出した目安。給与明細の額に書き換える</t>
        </is>
      </c>
    </row>
    <row r="5">
      <c r="A5" s="3" t="inlineStr">
        <is>
          <t>配偶者控除・扶養控除の対象になる人の数</t>
        </is>
      </c>
      <c r="B5" s="5" t="n">
        <v>0</v>
      </c>
      <c r="D5" s="3" t="inlineStr">
        <is>
          <t>16歳以上の一般の扶養親族と、控除対象配偶者。0〜7人</t>
        </is>
      </c>
    </row>
    <row r="7">
      <c r="A7" s="2" t="inlineStr">
        <is>
          <t>毎月の源泉徴収（令和8年1〜12月）</t>
        </is>
      </c>
      <c r="B7" s="2" t="inlineStr">
        <is>
          <t>金額</t>
        </is>
      </c>
      <c r="C7" s="2" t="inlineStr"/>
      <c r="D7" s="2" t="inlineStr">
        <is>
          <t>メモ</t>
        </is>
      </c>
    </row>
    <row r="8">
      <c r="A8" s="3" t="inlineStr">
        <is>
          <t>社会保険料等控除後の給与</t>
        </is>
      </c>
      <c r="B8" s="6">
        <f>B3-B4</f>
        <v/>
      </c>
      <c r="D8" s="3" t="inlineStr">
        <is>
          <t>この額で税額を出す</t>
        </is>
      </c>
    </row>
    <row r="9">
      <c r="A9" s="3" t="inlineStr">
        <is>
          <t>給与所得控除の額（月）</t>
        </is>
      </c>
      <c r="B9" s="6">
        <f>ROUNDUP(IF(B8&lt;=158333,54167,B8*LOOKUP(B8,{0,158334,300000,550000,708331},{0,0.3,0.2,0.1,0})+LOOKUP(B8,{0,158334,300000,550000,708331},{0,6667,36667,91667,162500})),0)</f>
        <v/>
      </c>
      <c r="D9" s="3" t="inlineStr">
        <is>
          <t>最低54,167円。65万円の12分の1</t>
        </is>
      </c>
    </row>
    <row r="10">
      <c r="A10" s="3" t="inlineStr">
        <is>
          <t>基礎控除の額（月）</t>
        </is>
      </c>
      <c r="B10" s="6">
        <f>LOOKUP(B8,{0,2120834,2162500,2204167,2245834},{48334,40000,26667,13334,0})</f>
        <v/>
      </c>
      <c r="D10" s="3" t="inlineStr">
        <is>
          <t>48,334円。58万円の12分の1。104万円ではない</t>
        </is>
      </c>
    </row>
    <row r="11">
      <c r="A11" s="3" t="inlineStr">
        <is>
          <t>配偶者・扶養の控除（月）</t>
        </is>
      </c>
      <c r="B11" s="6">
        <f>31667*B5</f>
        <v/>
      </c>
      <c r="D11" s="3" t="inlineStr">
        <is>
          <t>1人31,667円</t>
        </is>
      </c>
    </row>
    <row r="12">
      <c r="A12" s="3" t="inlineStr">
        <is>
          <t>課税給与所得金額（月）</t>
        </is>
      </c>
      <c r="B12" s="6">
        <f>MAX(0,B8-B9-B10-B11)</f>
        <v/>
      </c>
      <c r="D12" s="3" t="inlineStr"/>
    </row>
    <row r="13">
      <c r="A13" s="3" t="inlineStr">
        <is>
          <t>毎月の源泉所得税</t>
        </is>
      </c>
      <c r="B13" s="6">
        <f>IF(B12&lt;=0,0,ROUND(B12*LOOKUP(B12,{0,162501,275001,579167,750001,1500001,3333334},{0.05105,0.1021,0.2042,0.23483,0.33693,0.4084,0.45945})-LOOKUP(B12,{0,162501,275001,579167,750001,1500001,3333334},{0,8296,36374,54113,130688,237893,408061}),-1))</f>
        <v/>
      </c>
      <c r="D13" s="3" t="inlineStr">
        <is>
          <t>電算機計算の特例。月額表とは数十円違うことがある</t>
        </is>
      </c>
    </row>
    <row r="14">
      <c r="A14" s="3" t="inlineStr">
        <is>
          <t>1月から12月までの合計</t>
        </is>
      </c>
      <c r="B14" s="6">
        <f>B13*12</f>
        <v/>
      </c>
      <c r="D14" s="3" t="inlineStr">
        <is>
          <t>12月の給与も通常どおり計算した場合</t>
        </is>
      </c>
    </row>
    <row r="16">
      <c r="A16" s="2" t="inlineStr">
        <is>
          <t>年末調整（12月）</t>
        </is>
      </c>
      <c r="B16" s="2" t="inlineStr">
        <is>
          <t>改正後</t>
        </is>
      </c>
      <c r="C16" s="2" t="inlineStr">
        <is>
          <t>改正がなかったら</t>
        </is>
      </c>
      <c r="D16" s="2" t="inlineStr">
        <is>
          <t>メモ</t>
        </is>
      </c>
    </row>
    <row r="17">
      <c r="A17" s="3" t="inlineStr">
        <is>
          <t>給与の年額</t>
        </is>
      </c>
      <c r="B17" s="6">
        <f>$B$3*12</f>
        <v/>
      </c>
      <c r="C17" s="6">
        <f>$B$3*12</f>
        <v/>
      </c>
      <c r="D17" s="3" t="inlineStr"/>
    </row>
    <row r="18">
      <c r="A18" s="3" t="inlineStr">
        <is>
          <t>給与所得控除後の給与等の金額</t>
        </is>
      </c>
      <c r="B18" s="6">
        <f>IF(B17&lt;691000,0,IF(B17&lt;2191000,B17-740000,IF(B17&lt;2193000,1451000,IF(B17&lt;2196000,1453000,IF(B17&lt;2200000,1456000,IF(B17&lt;6600000,IF(FLOOR(B17,4000)&lt;=3600000,FLOOR(B17,4000)*0.7-80000,FLOOR(B17,4000)*0.8-440000),IF(B17&lt;=8500000,ROUNDDOWN(B17*0.9-1100000,0),B17-1950000)))))))</f>
        <v/>
      </c>
      <c r="C18" s="6">
        <f>IF(C17&lt;651000,0,IF(C17&lt;1900000,C17-650000,IF(C17&lt;6600000,IF(FLOOR(C17,4000)&lt;=3600000,FLOOR(C17,4000)*0.7-80000,FLOOR(C17,4000)*0.8-440000),IF(C17&lt;=8500000,ROUNDDOWN(C17*0.9-1100000,0),C17-1950000))))</f>
        <v/>
      </c>
      <c r="D18" s="3" t="inlineStr">
        <is>
          <t>4,000円刻みの表。改正後は最低74万円を引く</t>
        </is>
      </c>
    </row>
    <row r="19">
      <c r="A19" s="3" t="inlineStr">
        <is>
          <t>基礎控除</t>
        </is>
      </c>
      <c r="B19" s="6">
        <f>LOOKUP(B18,{0,4890001,6550001,23500001},{1040000,670000,620000,0})</f>
        <v/>
      </c>
      <c r="C19" s="6">
        <f>LOOKUP(C18,{0,1320001,3360001,4890001,6550001,23500001},{950000,880000,680000,630000,580000,0})</f>
        <v/>
      </c>
      <c r="D19" s="3" t="inlineStr">
        <is>
          <t>給与だけなら合計所得金額は上の行と同じ</t>
        </is>
      </c>
    </row>
    <row r="20">
      <c r="A20" s="3" t="inlineStr">
        <is>
          <t>社会保険料控除</t>
        </is>
      </c>
      <c r="B20" s="6">
        <f>$B$4*12</f>
        <v/>
      </c>
      <c r="C20" s="6">
        <f>$B$4*12</f>
        <v/>
      </c>
      <c r="D20" s="3" t="inlineStr"/>
    </row>
    <row r="21">
      <c r="A21" s="3" t="inlineStr">
        <is>
          <t>配偶者控除・扶養控除</t>
        </is>
      </c>
      <c r="B21" s="6">
        <f>380000*$B$5</f>
        <v/>
      </c>
      <c r="C21" s="6">
        <f>380000*$B$5</f>
        <v/>
      </c>
      <c r="D21" s="3" t="inlineStr">
        <is>
          <t>1人38万円</t>
        </is>
      </c>
    </row>
    <row r="22">
      <c r="A22" s="3" t="inlineStr">
        <is>
          <t>課税給与所得金額</t>
        </is>
      </c>
      <c r="B22" s="6">
        <f>ROUNDDOWN(MAX(0,B18-B19-B20-B21),-3)</f>
        <v/>
      </c>
      <c r="C22" s="6">
        <f>ROUNDDOWN(MAX(0,C18-C19-C20-C21),-3)</f>
        <v/>
      </c>
      <c r="D22" s="3" t="inlineStr">
        <is>
          <t>千円未満を切り捨て</t>
        </is>
      </c>
    </row>
    <row r="23">
      <c r="A23" s="3" t="inlineStr">
        <is>
          <t>年調年税額</t>
        </is>
      </c>
      <c r="B23" s="6">
        <f>ROUNDDOWN(ROUND(ROUNDDOWN(B22*LOOKUP(B22,{0,1950001,3300001,6950001,9000001,18000001,40000001},{0.05,0.1,0.2,0.23,0.33,0.4,0.45})-LOOKUP(B22,{0,1950001,3300001,6950001,9000001,18000001,40000001},{0,97500,427500,636000,1536000,2796000,4796000}),0)*1.021,2),-2)</f>
        <v/>
      </c>
      <c r="C23" s="6">
        <f>ROUNDDOWN(ROUND(ROUNDDOWN(C22*LOOKUP(C22,{0,1950001,3300001,6950001,9000001,18000001,40000001},{0.05,0.1,0.2,0.23,0.33,0.4,0.45})-LOOKUP(C22,{0,1950001,3300001,6950001,9000001,18000001,40000001},{0,97500,427500,636000,1536000,2796000,4796000}),0)*1.021,2),-2)</f>
        <v/>
      </c>
      <c r="D23" s="3" t="inlineStr">
        <is>
          <t>算出所得税額×102.1%。100円未満を切り捨て</t>
        </is>
      </c>
    </row>
    <row r="24">
      <c r="A24" s="3" t="inlineStr">
        <is>
          <t>還付される額（マイナスは不足）</t>
        </is>
      </c>
      <c r="B24" s="7">
        <f>$B$14-B23</f>
        <v/>
      </c>
      <c r="C24" s="6">
        <f>$B$14-C23</f>
        <v/>
      </c>
      <c r="D24" s="3" t="inlineStr">
        <is>
          <t>1〜12月に引いた合計との差</t>
        </is>
      </c>
    </row>
    <row r="26">
      <c r="A26" s="2" t="inlineStr">
        <is>
          <t>読み方</t>
        </is>
      </c>
      <c r="B26" s="2" t="inlineStr">
        <is>
          <t>金額</t>
        </is>
      </c>
      <c r="C26" s="2" t="inlineStr"/>
      <c r="D26" s="2" t="inlineStr">
        <is>
          <t>メモ</t>
        </is>
      </c>
    </row>
    <row r="27">
      <c r="A27" s="3" t="inlineStr">
        <is>
          <t>改正で増えた還付</t>
        </is>
      </c>
      <c r="B27" s="6">
        <f>B24-C24</f>
        <v/>
      </c>
      <c r="D27" s="3" t="inlineStr">
        <is>
          <t>改正後と、改正がなかった場合の差</t>
        </is>
      </c>
    </row>
    <row r="28">
      <c r="A28" s="3" t="inlineStr">
        <is>
          <t>還付は毎月の天引きの何か月分か</t>
        </is>
      </c>
      <c r="B28" s="8">
        <f>IF(B13=0,"－",B24/B13)</f>
        <v/>
      </c>
      <c r="D28" s="3" t="inlineStr">
        <is>
          <t>3を超えると、本人の12〜2月分だけでは返しきれない</t>
        </is>
      </c>
    </row>
    <row r="29">
      <c r="A29" s="3" t="inlineStr">
        <is>
          <t>12月の本人の源泉税で返しきれない額</t>
        </is>
      </c>
      <c r="B29" s="6">
        <f>MAX(0,B24-B13)</f>
        <v/>
      </c>
      <c r="D29" s="3" t="inlineStr">
        <is>
          <t>会社全体の預かり税で返す。3_会社の預かり税で確かめる</t>
        </is>
      </c>
    </row>
    <row r="30">
      <c r="A30" s="3" t="inlineStr">
        <is>
          <t>令和9年1月からの毎月の源泉所得税</t>
        </is>
      </c>
      <c r="B30" s="6">
        <f>IF(MAX(0,B8-ROUNDUP(IF(B8&lt;=169444,57500,B8*LOOKUP(B8,{0,169445,300000,550000,708331},{0,0.3,0.2,0.1,0})+LOOKUP(B8,{0,169445,300000,550000,708331},{0,6667,36667,91667,162500})),0)-LOOKUP(B8,{0,2120834,2162500,2204167,2245834},{51667,40000,26667,13334,0})-B11)&lt;=0,0,ROUND(MAX(0,B8-ROUNDUP(IF(B8&lt;=169444,57500,B8*LOOKUP(B8,{0,169445,300000,550000,708331},{0,0.3,0.2,0.1,0})+LOOKUP(B8,{0,169445,300000,550000,708331},{0,6667,36667,91667,162500})),0)-LOOKUP(B8,{0,2120834,2162500,2204167,2245834},{51667,40000,26667,13334,0})-B11)*LOOKUP(MAX(0,B8-ROUNDUP(IF(B8&lt;=169444,57500,B8*LOOKUP(B8,{0,169445,300000,550000,708331},{0,0.3,0.2,0.1,0})+LOOKUP(B8,{0,169445,300000,550000,708331},{0,6667,36667,91667,162500})),0)-LOOKUP(B8,{0,2120834,2162500,2204167,2245834},{51667,40000,26667,13334,0})-B11),{0,162501,275001,579167,750001,1500001,3333334},{0.05105,0.1021,0.2042,0.23483,0.33693,0.4084,0.45945})-LOOKUP(MAX(0,B8-ROUNDUP(IF(B8&lt;=169444,57500,B8*LOOKUP(B8,{0,169445,300000,550000,708331},{0,0.3,0.2,0.1,0})+LOOKUP(B8,{0,169445,300000,550000,708331},{0,6667,36667,91667,162500})),0)-LOOKUP(B8,{0,2120834,2162500,2204167,2245834},{51667,40000,26667,13334,0})-B11),{0,162501,275001,579167,750001,1500001,3333334},{0,8296,36374,54113,130688,237893,408061}),-1))</f>
        <v/>
      </c>
      <c r="D30" s="3" t="inlineStr">
        <is>
          <t>令和9年分の特例。基礎控除は月51,667円（62万円の12分の1）</t>
        </is>
      </c>
    </row>
  </sheetData>
  <conditionalFormatting sqref="B24:C24">
    <cfRule type="expression" priority="1" dxfId="0">
      <formula>AND(ISNUMBER(B24),B24&lt;0)</formula>
    </cfRule>
  </conditionalFormatting>
  <conditionalFormatting sqref="B24">
    <cfRule type="expression" priority="2" dxfId="1">
      <formula>AND(ISNUMBER(B24),B24&gt;=0)</formula>
    </cfRule>
  </conditionalFormatting>
  <conditionalFormatting sqref="B28">
    <cfRule type="expression" priority="3" dxfId="0">
      <formula>AND(ISNUMBER(B28),B28&gt;3)</formula>
    </cfRule>
  </conditionalFormatting>
  <dataValidations count="1">
    <dataValidation sqref="B5" showDropDown="0" showInputMessage="0" showErrorMessage="0" allowBlank="0" type="list">
      <formula1>"0,1,2,3,4,5,6,7"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1" customWidth="1" min="2" max="2"/>
    <col width="11" customWidth="1" min="3" max="3"/>
    <col width="12" customWidth="1" min="4" max="4"/>
    <col width="13" customWidth="1" min="5" max="5"/>
    <col width="12" customWidth="1" min="6" max="6"/>
    <col width="12" customWidth="1" min="7" max="7"/>
    <col width="11" customWidth="1" min="8" max="8"/>
    <col width="13" customWidth="1" min="9" max="9"/>
    <col width="12" customWidth="1" min="10" max="10"/>
    <col width="12" customWidth="1" min="11" max="11"/>
    <col width="11" customWidth="1" min="12" max="12"/>
    <col width="11" customWidth="1" min="13" max="13"/>
    <col width="11" customWidth="1" min="14" max="14"/>
    <col width="13" customWidth="1" min="15" max="15"/>
  </cols>
  <sheetData>
    <row r="1">
      <c r="A1" s="1" t="inlineStr">
        <is>
          <t>月給ごとの還付。賞与なし、12か月同じ給与。社会保険料は月給×右の率</t>
        </is>
      </c>
    </row>
    <row r="2">
      <c r="A2" s="3" t="inlineStr">
        <is>
          <t>社会保険料の率</t>
        </is>
      </c>
      <c r="B2" s="9" t="n">
        <v>0.14575</v>
      </c>
      <c r="C2" s="3" t="inlineStr">
        <is>
          <t>扶養の数</t>
        </is>
      </c>
      <c r="D2" s="5" t="n">
        <v>0</v>
      </c>
    </row>
    <row r="4" ht="44" customHeight="1">
      <c r="A4" s="2" t="inlineStr">
        <is>
          <t>月給</t>
        </is>
      </c>
      <c r="B4" s="2" t="inlineStr">
        <is>
          <t>社会保険料</t>
        </is>
      </c>
      <c r="C4" s="2" t="inlineStr">
        <is>
          <t>毎月の源泉税</t>
        </is>
      </c>
      <c r="D4" s="2" t="inlineStr">
        <is>
          <t>1〜12月の合計</t>
        </is>
      </c>
      <c r="E4" s="2" t="inlineStr">
        <is>
          <t>給与所得控除後（改正前）</t>
        </is>
      </c>
      <c r="F4" s="2" t="inlineStr">
        <is>
          <t>基礎控除（改正前）</t>
        </is>
      </c>
      <c r="G4" s="2" t="inlineStr">
        <is>
          <t>年調年税額（改正前）</t>
        </is>
      </c>
      <c r="H4" s="2" t="inlineStr">
        <is>
          <t>還付（改正前）</t>
        </is>
      </c>
      <c r="I4" s="2" t="inlineStr">
        <is>
          <t>給与所得控除後（改正後）</t>
        </is>
      </c>
      <c r="J4" s="2" t="inlineStr">
        <is>
          <t>基礎控除（改正後）</t>
        </is>
      </c>
      <c r="K4" s="2" t="inlineStr">
        <is>
          <t>年調年税額（改正後）</t>
        </is>
      </c>
      <c r="L4" s="2" t="inlineStr">
        <is>
          <t>還付（改正後）</t>
        </is>
      </c>
      <c r="M4" s="2" t="inlineStr">
        <is>
          <t>改正で増えた額</t>
        </is>
      </c>
      <c r="N4" s="2" t="inlineStr">
        <is>
          <t>天引きの何か月分</t>
        </is>
      </c>
      <c r="O4" s="2" t="inlineStr">
        <is>
          <t>令和9年からの毎月の源泉税</t>
        </is>
      </c>
    </row>
    <row r="5">
      <c r="A5" s="4" t="n">
        <v>150000</v>
      </c>
      <c r="B5" s="6">
        <f>ROUND(A5*$B$2,0)</f>
        <v/>
      </c>
      <c r="C5" s="6">
        <f>IF(MAX(0,(A5-B5)-ROUNDUP(IF((A5-B5)&lt;=158333,54167,(A5-B5)*LOOKUP((A5-B5),{0,158334,300000,550000,708331},{0,0.3,0.2,0.1,0})+LOOKUP((A5-B5),{0,158334,300000,550000,708331},{0,6667,36667,91667,162500})),0)-LOOKUP((A5-B5),{0,2120834,2162500,2204167,2245834},{48334,40000,26667,13334,0})-31667*$D$2)&lt;=0,0,ROUND(MAX(0,(A5-B5)-ROUNDUP(IF((A5-B5)&lt;=158333,54167,(A5-B5)*LOOKUP((A5-B5),{0,158334,300000,550000,708331},{0,0.3,0.2,0.1,0})+LOOKUP((A5-B5),{0,158334,300000,550000,708331},{0,6667,36667,91667,162500})),0)-LOOKUP((A5-B5),{0,2120834,2162500,2204167,2245834},{48334,40000,26667,13334,0})-31667*$D$2)*LOOKUP(MAX(0,(A5-B5)-ROUNDUP(IF((A5-B5)&lt;=158333,54167,(A5-B5)*LOOKUP((A5-B5),{0,158334,300000,550000,708331},{0,0.3,0.2,0.1,0})+LOOKUP((A5-B5),{0,158334,300000,550000,708331},{0,6667,36667,91667,162500})),0)-LOOKUP((A5-B5),{0,2120834,2162500,2204167,2245834},{48334,40000,26667,13334,0})-31667*$D$2),{0,162501,275001,579167,750001,1500001,3333334},{0.05105,0.1021,0.2042,0.23483,0.33693,0.4084,0.45945})-LOOKUP(MAX(0,(A5-B5)-ROUNDUP(IF((A5-B5)&lt;=158333,54167,(A5-B5)*LOOKUP((A5-B5),{0,158334,300000,550000,708331},{0,0.3,0.2,0.1,0})+LOOKUP((A5-B5),{0,158334,300000,550000,708331},{0,6667,36667,91667,162500})),0)-LOOKUP((A5-B5),{0,2120834,2162500,2204167,2245834},{48334,40000,26667,13334,0})-31667*$D$2),{0,162501,275001,579167,750001,1500001,3333334},{0,8296,36374,54113,130688,237893,408061}),-1))</f>
        <v/>
      </c>
      <c r="D5" s="6">
        <f>C5*12</f>
        <v/>
      </c>
      <c r="E5" s="6">
        <f>IF(A5*12&lt;651000,0,IF(A5*12&lt;1900000,A5*12-650000,IF(A5*12&lt;6600000,IF(FLOOR(A5*12,4000)&lt;=3600000,FLOOR(A5*12,4000)*0.7-80000,FLOOR(A5*12,4000)*0.8-440000),IF(A5*12&lt;=8500000,ROUNDDOWN(A5*12*0.9-1100000,0),A5*12-1950000))))</f>
        <v/>
      </c>
      <c r="F5" s="6">
        <f>LOOKUP(E5,{0,1320001,3360001,4890001,6550001,23500001},{950000,880000,680000,630000,580000,0})</f>
        <v/>
      </c>
      <c r="G5" s="6">
        <f>ROUNDDOWN(ROUND(ROUNDDOWN(ROUNDDOWN(MAX(0,E5-F5-B5*12-380000*$D$2),-3)*LOOKUP(ROUNDDOWN(MAX(0,E5-F5-B5*12-380000*$D$2),-3),{0,1950001,3300001,6950001,9000001,18000001,40000001},{0.05,0.1,0.2,0.23,0.33,0.4,0.45})-LOOKUP(ROUNDDOWN(MAX(0,E5-F5-B5*12-380000*$D$2),-3),{0,1950001,3300001,6950001,9000001,18000001,40000001},{0,97500,427500,636000,1536000,2796000,4796000}),0)*1.021,2),-2)</f>
        <v/>
      </c>
      <c r="H5" s="6">
        <f>D5-G5</f>
        <v/>
      </c>
      <c r="I5" s="6">
        <f>IF(A5*12&lt;691000,0,IF(A5*12&lt;2191000,A5*12-740000,IF(A5*12&lt;2193000,1451000,IF(A5*12&lt;2196000,1453000,IF(A5*12&lt;2200000,1456000,IF(A5*12&lt;6600000,IF(FLOOR(A5*12,4000)&lt;=3600000,FLOOR(A5*12,4000)*0.7-80000,FLOOR(A5*12,4000)*0.8-440000),IF(A5*12&lt;=8500000,ROUNDDOWN(A5*12*0.9-1100000,0),A5*12-1950000)))))))</f>
        <v/>
      </c>
      <c r="J5" s="6">
        <f>LOOKUP(I5,{0,4890001,6550001,23500001},{1040000,670000,620000,0})</f>
        <v/>
      </c>
      <c r="K5" s="6">
        <f>ROUNDDOWN(ROUND(ROUNDDOWN(ROUNDDOWN(MAX(0,I5-J5-B5*12-380000*$D$2),-3)*LOOKUP(ROUNDDOWN(MAX(0,I5-J5-B5*12-380000*$D$2),-3),{0,1950001,3300001,6950001,9000001,18000001,40000001},{0.05,0.1,0.2,0.23,0.33,0.4,0.45})-LOOKUP(ROUNDDOWN(MAX(0,I5-J5-B5*12-380000*$D$2),-3),{0,1950001,3300001,6950001,9000001,18000001,40000001},{0,97500,427500,636000,1536000,2796000,4796000}),0)*1.021,2),-2)</f>
        <v/>
      </c>
      <c r="L5" s="6">
        <f>D5-K5</f>
        <v/>
      </c>
      <c r="M5" s="6">
        <f>L5-H5</f>
        <v/>
      </c>
      <c r="N5" s="8">
        <f>IF(C5=0,"－",L5/C5)</f>
        <v/>
      </c>
      <c r="O5" s="6">
        <f>IF(MAX(0,(A5-B5)-ROUNDUP(IF((A5-B5)&lt;=169444,57500,(A5-B5)*LOOKUP((A5-B5),{0,169445,300000,550000,708331},{0,0.3,0.2,0.1,0})+LOOKUP((A5-B5),{0,169445,300000,550000,708331},{0,6667,36667,91667,162500})),0)-LOOKUP((A5-B5),{0,2120834,2162500,2204167,2245834},{51667,40000,26667,13334,0})-31667*$D$2)&lt;=0,0,ROUND(MAX(0,(A5-B5)-ROUNDUP(IF((A5-B5)&lt;=169444,57500,(A5-B5)*LOOKUP((A5-B5),{0,169445,300000,550000,708331},{0,0.3,0.2,0.1,0})+LOOKUP((A5-B5),{0,169445,300000,550000,708331},{0,6667,36667,91667,162500})),0)-LOOKUP((A5-B5),{0,2120834,2162500,2204167,2245834},{51667,40000,26667,13334,0})-31667*$D$2)*LOOKUP(MAX(0,(A5-B5)-ROUNDUP(IF((A5-B5)&lt;=169444,57500,(A5-B5)*LOOKUP((A5-B5),{0,169445,300000,550000,708331},{0,0.3,0.2,0.1,0})+LOOKUP((A5-B5),{0,169445,300000,550000,708331},{0,6667,36667,91667,162500})),0)-LOOKUP((A5-B5),{0,2120834,2162500,2204167,2245834},{51667,40000,26667,13334,0})-31667*$D$2),{0,162501,275001,579167,750001,1500001,3333334},{0.05105,0.1021,0.2042,0.23483,0.33693,0.4084,0.45945})-LOOKUP(MAX(0,(A5-B5)-ROUNDUP(IF((A5-B5)&lt;=169444,57500,(A5-B5)*LOOKUP((A5-B5),{0,169445,300000,550000,708331},{0,0.3,0.2,0.1,0})+LOOKUP((A5-B5),{0,169445,300000,550000,708331},{0,6667,36667,91667,162500})),0)-LOOKUP((A5-B5),{0,2120834,2162500,2204167,2245834},{51667,40000,26667,13334,0})-31667*$D$2),{0,162501,275001,579167,750001,1500001,3333334},{0,8296,36374,54113,130688,237893,408061}),-1))</f>
        <v/>
      </c>
    </row>
    <row r="6">
      <c r="A6" s="4" t="n">
        <v>160000</v>
      </c>
      <c r="B6" s="6">
        <f>ROUND(A6*$B$2,0)</f>
        <v/>
      </c>
      <c r="C6" s="6">
        <f>IF(MAX(0,(A6-B6)-ROUNDUP(IF((A6-B6)&lt;=158333,54167,(A6-B6)*LOOKUP((A6-B6),{0,158334,300000,550000,708331},{0,0.3,0.2,0.1,0})+LOOKUP((A6-B6),{0,158334,300000,550000,708331},{0,6667,36667,91667,162500})),0)-LOOKUP((A6-B6),{0,2120834,2162500,2204167,2245834},{48334,40000,26667,13334,0})-31667*$D$2)&lt;=0,0,ROUND(MAX(0,(A6-B6)-ROUNDUP(IF((A6-B6)&lt;=158333,54167,(A6-B6)*LOOKUP((A6-B6),{0,158334,300000,550000,708331},{0,0.3,0.2,0.1,0})+LOOKUP((A6-B6),{0,158334,300000,550000,708331},{0,6667,36667,91667,162500})),0)-LOOKUP((A6-B6),{0,2120834,2162500,2204167,2245834},{48334,40000,26667,13334,0})-31667*$D$2)*LOOKUP(MAX(0,(A6-B6)-ROUNDUP(IF((A6-B6)&lt;=158333,54167,(A6-B6)*LOOKUP((A6-B6),{0,158334,300000,550000,708331},{0,0.3,0.2,0.1,0})+LOOKUP((A6-B6),{0,158334,300000,550000,708331},{0,6667,36667,91667,162500})),0)-LOOKUP((A6-B6),{0,2120834,2162500,2204167,2245834},{48334,40000,26667,13334,0})-31667*$D$2),{0,162501,275001,579167,750001,1500001,3333334},{0.05105,0.1021,0.2042,0.23483,0.33693,0.4084,0.45945})-LOOKUP(MAX(0,(A6-B6)-ROUNDUP(IF((A6-B6)&lt;=158333,54167,(A6-B6)*LOOKUP((A6-B6),{0,158334,300000,550000,708331},{0,0.3,0.2,0.1,0})+LOOKUP((A6-B6),{0,158334,300000,550000,708331},{0,6667,36667,91667,162500})),0)-LOOKUP((A6-B6),{0,2120834,2162500,2204167,2245834},{48334,40000,26667,13334,0})-31667*$D$2),{0,162501,275001,579167,750001,1500001,3333334},{0,8296,36374,54113,130688,237893,408061}),-1))</f>
        <v/>
      </c>
      <c r="D6" s="6">
        <f>C6*12</f>
        <v/>
      </c>
      <c r="E6" s="6">
        <f>IF(A6*12&lt;651000,0,IF(A6*12&lt;1900000,A6*12-650000,IF(A6*12&lt;6600000,IF(FLOOR(A6*12,4000)&lt;=3600000,FLOOR(A6*12,4000)*0.7-80000,FLOOR(A6*12,4000)*0.8-440000),IF(A6*12&lt;=8500000,ROUNDDOWN(A6*12*0.9-1100000,0),A6*12-1950000))))</f>
        <v/>
      </c>
      <c r="F6" s="6">
        <f>LOOKUP(E6,{0,1320001,3360001,4890001,6550001,23500001},{950000,880000,680000,630000,580000,0})</f>
        <v/>
      </c>
      <c r="G6" s="6">
        <f>ROUNDDOWN(ROUND(ROUNDDOWN(ROUNDDOWN(MAX(0,E6-F6-B6*12-380000*$D$2),-3)*LOOKUP(ROUNDDOWN(MAX(0,E6-F6-B6*12-380000*$D$2),-3),{0,1950001,3300001,6950001,9000001,18000001,40000001},{0.05,0.1,0.2,0.23,0.33,0.4,0.45})-LOOKUP(ROUNDDOWN(MAX(0,E6-F6-B6*12-380000*$D$2),-3),{0,1950001,3300001,6950001,9000001,18000001,40000001},{0,97500,427500,636000,1536000,2796000,4796000}),0)*1.021,2),-2)</f>
        <v/>
      </c>
      <c r="H6" s="6">
        <f>D6-G6</f>
        <v/>
      </c>
      <c r="I6" s="6">
        <f>IF(A6*12&lt;691000,0,IF(A6*12&lt;2191000,A6*12-740000,IF(A6*12&lt;2193000,1451000,IF(A6*12&lt;2196000,1453000,IF(A6*12&lt;2200000,1456000,IF(A6*12&lt;6600000,IF(FLOOR(A6*12,4000)&lt;=3600000,FLOOR(A6*12,4000)*0.7-80000,FLOOR(A6*12,4000)*0.8-440000),IF(A6*12&lt;=8500000,ROUNDDOWN(A6*12*0.9-1100000,0),A6*12-1950000)))))))</f>
        <v/>
      </c>
      <c r="J6" s="6">
        <f>LOOKUP(I6,{0,4890001,6550001,23500001},{1040000,670000,620000,0})</f>
        <v/>
      </c>
      <c r="K6" s="6">
        <f>ROUNDDOWN(ROUND(ROUNDDOWN(ROUNDDOWN(MAX(0,I6-J6-B6*12-380000*$D$2),-3)*LOOKUP(ROUNDDOWN(MAX(0,I6-J6-B6*12-380000*$D$2),-3),{0,1950001,3300001,6950001,9000001,18000001,40000001},{0.05,0.1,0.2,0.23,0.33,0.4,0.45})-LOOKUP(ROUNDDOWN(MAX(0,I6-J6-B6*12-380000*$D$2),-3),{0,1950001,3300001,6950001,9000001,18000001,40000001},{0,97500,427500,636000,1536000,2796000,4796000}),0)*1.021,2),-2)</f>
        <v/>
      </c>
      <c r="L6" s="6">
        <f>D6-K6</f>
        <v/>
      </c>
      <c r="M6" s="6">
        <f>L6-H6</f>
        <v/>
      </c>
      <c r="N6" s="8">
        <f>IF(C6=0,"－",L6/C6)</f>
        <v/>
      </c>
      <c r="O6" s="6">
        <f>IF(MAX(0,(A6-B6)-ROUNDUP(IF((A6-B6)&lt;=169444,57500,(A6-B6)*LOOKUP((A6-B6),{0,169445,300000,550000,708331},{0,0.3,0.2,0.1,0})+LOOKUP((A6-B6),{0,169445,300000,550000,708331},{0,6667,36667,91667,162500})),0)-LOOKUP((A6-B6),{0,2120834,2162500,2204167,2245834},{51667,40000,26667,13334,0})-31667*$D$2)&lt;=0,0,ROUND(MAX(0,(A6-B6)-ROUNDUP(IF((A6-B6)&lt;=169444,57500,(A6-B6)*LOOKUP((A6-B6),{0,169445,300000,550000,708331},{0,0.3,0.2,0.1,0})+LOOKUP((A6-B6),{0,169445,300000,550000,708331},{0,6667,36667,91667,162500})),0)-LOOKUP((A6-B6),{0,2120834,2162500,2204167,2245834},{51667,40000,26667,13334,0})-31667*$D$2)*LOOKUP(MAX(0,(A6-B6)-ROUNDUP(IF((A6-B6)&lt;=169444,57500,(A6-B6)*LOOKUP((A6-B6),{0,169445,300000,550000,708331},{0,0.3,0.2,0.1,0})+LOOKUP((A6-B6),{0,169445,300000,550000,708331},{0,6667,36667,91667,162500})),0)-LOOKUP((A6-B6),{0,2120834,2162500,2204167,2245834},{51667,40000,26667,13334,0})-31667*$D$2),{0,162501,275001,579167,750001,1500001,3333334},{0.05105,0.1021,0.2042,0.23483,0.33693,0.4084,0.45945})-LOOKUP(MAX(0,(A6-B6)-ROUNDUP(IF((A6-B6)&lt;=169444,57500,(A6-B6)*LOOKUP((A6-B6),{0,169445,300000,550000,708331},{0,0.3,0.2,0.1,0})+LOOKUP((A6-B6),{0,169445,300000,550000,708331},{0,6667,36667,91667,162500})),0)-LOOKUP((A6-B6),{0,2120834,2162500,2204167,2245834},{51667,40000,26667,13334,0})-31667*$D$2),{0,162501,275001,579167,750001,1500001,3333334},{0,8296,36374,54113,130688,237893,408061}),-1))</f>
        <v/>
      </c>
    </row>
    <row r="7">
      <c r="A7" s="4" t="n">
        <v>170000</v>
      </c>
      <c r="B7" s="6">
        <f>ROUND(A7*$B$2,0)</f>
        <v/>
      </c>
      <c r="C7" s="6">
        <f>IF(MAX(0,(A7-B7)-ROUNDUP(IF((A7-B7)&lt;=158333,54167,(A7-B7)*LOOKUP((A7-B7),{0,158334,300000,550000,708331},{0,0.3,0.2,0.1,0})+LOOKUP((A7-B7),{0,158334,300000,550000,708331},{0,6667,36667,91667,162500})),0)-LOOKUP((A7-B7),{0,2120834,2162500,2204167,2245834},{48334,40000,26667,13334,0})-31667*$D$2)&lt;=0,0,ROUND(MAX(0,(A7-B7)-ROUNDUP(IF((A7-B7)&lt;=158333,54167,(A7-B7)*LOOKUP((A7-B7),{0,158334,300000,550000,708331},{0,0.3,0.2,0.1,0})+LOOKUP((A7-B7),{0,158334,300000,550000,708331},{0,6667,36667,91667,162500})),0)-LOOKUP((A7-B7),{0,2120834,2162500,2204167,2245834},{48334,40000,26667,13334,0})-31667*$D$2)*LOOKUP(MAX(0,(A7-B7)-ROUNDUP(IF((A7-B7)&lt;=158333,54167,(A7-B7)*LOOKUP((A7-B7),{0,158334,300000,550000,708331},{0,0.3,0.2,0.1,0})+LOOKUP((A7-B7),{0,158334,300000,550000,708331},{0,6667,36667,91667,162500})),0)-LOOKUP((A7-B7),{0,2120834,2162500,2204167,2245834},{48334,40000,26667,13334,0})-31667*$D$2),{0,162501,275001,579167,750001,1500001,3333334},{0.05105,0.1021,0.2042,0.23483,0.33693,0.4084,0.45945})-LOOKUP(MAX(0,(A7-B7)-ROUNDUP(IF((A7-B7)&lt;=158333,54167,(A7-B7)*LOOKUP((A7-B7),{0,158334,300000,550000,708331},{0,0.3,0.2,0.1,0})+LOOKUP((A7-B7),{0,158334,300000,550000,708331},{0,6667,36667,91667,162500})),0)-LOOKUP((A7-B7),{0,2120834,2162500,2204167,2245834},{48334,40000,26667,13334,0})-31667*$D$2),{0,162501,275001,579167,750001,1500001,3333334},{0,8296,36374,54113,130688,237893,408061}),-1))</f>
        <v/>
      </c>
      <c r="D7" s="6">
        <f>C7*12</f>
        <v/>
      </c>
      <c r="E7" s="6">
        <f>IF(A7*12&lt;651000,0,IF(A7*12&lt;1900000,A7*12-650000,IF(A7*12&lt;6600000,IF(FLOOR(A7*12,4000)&lt;=3600000,FLOOR(A7*12,4000)*0.7-80000,FLOOR(A7*12,4000)*0.8-440000),IF(A7*12&lt;=8500000,ROUNDDOWN(A7*12*0.9-1100000,0),A7*12-1950000))))</f>
        <v/>
      </c>
      <c r="F7" s="6">
        <f>LOOKUP(E7,{0,1320001,3360001,4890001,6550001,23500001},{950000,880000,680000,630000,580000,0})</f>
        <v/>
      </c>
      <c r="G7" s="6">
        <f>ROUNDDOWN(ROUND(ROUNDDOWN(ROUNDDOWN(MAX(0,E7-F7-B7*12-380000*$D$2),-3)*LOOKUP(ROUNDDOWN(MAX(0,E7-F7-B7*12-380000*$D$2),-3),{0,1950001,3300001,6950001,9000001,18000001,40000001},{0.05,0.1,0.2,0.23,0.33,0.4,0.45})-LOOKUP(ROUNDDOWN(MAX(0,E7-F7-B7*12-380000*$D$2),-3),{0,1950001,3300001,6950001,9000001,18000001,40000001},{0,97500,427500,636000,1536000,2796000,4796000}),0)*1.021,2),-2)</f>
        <v/>
      </c>
      <c r="H7" s="6">
        <f>D7-G7</f>
        <v/>
      </c>
      <c r="I7" s="6">
        <f>IF(A7*12&lt;691000,0,IF(A7*12&lt;2191000,A7*12-740000,IF(A7*12&lt;2193000,1451000,IF(A7*12&lt;2196000,1453000,IF(A7*12&lt;2200000,1456000,IF(A7*12&lt;6600000,IF(FLOOR(A7*12,4000)&lt;=3600000,FLOOR(A7*12,4000)*0.7-80000,FLOOR(A7*12,4000)*0.8-440000),IF(A7*12&lt;=8500000,ROUNDDOWN(A7*12*0.9-1100000,0),A7*12-1950000)))))))</f>
        <v/>
      </c>
      <c r="J7" s="6">
        <f>LOOKUP(I7,{0,4890001,6550001,23500001},{1040000,670000,620000,0})</f>
        <v/>
      </c>
      <c r="K7" s="6">
        <f>ROUNDDOWN(ROUND(ROUNDDOWN(ROUNDDOWN(MAX(0,I7-J7-B7*12-380000*$D$2),-3)*LOOKUP(ROUNDDOWN(MAX(0,I7-J7-B7*12-380000*$D$2),-3),{0,1950001,3300001,6950001,9000001,18000001,40000001},{0.05,0.1,0.2,0.23,0.33,0.4,0.45})-LOOKUP(ROUNDDOWN(MAX(0,I7-J7-B7*12-380000*$D$2),-3),{0,1950001,3300001,6950001,9000001,18000001,40000001},{0,97500,427500,636000,1536000,2796000,4796000}),0)*1.021,2),-2)</f>
        <v/>
      </c>
      <c r="L7" s="6">
        <f>D7-K7</f>
        <v/>
      </c>
      <c r="M7" s="6">
        <f>L7-H7</f>
        <v/>
      </c>
      <c r="N7" s="8">
        <f>IF(C7=0,"－",L7/C7)</f>
        <v/>
      </c>
      <c r="O7" s="6">
        <f>IF(MAX(0,(A7-B7)-ROUNDUP(IF((A7-B7)&lt;=169444,57500,(A7-B7)*LOOKUP((A7-B7),{0,169445,300000,550000,708331},{0,0.3,0.2,0.1,0})+LOOKUP((A7-B7),{0,169445,300000,550000,708331},{0,6667,36667,91667,162500})),0)-LOOKUP((A7-B7),{0,2120834,2162500,2204167,2245834},{51667,40000,26667,13334,0})-31667*$D$2)&lt;=0,0,ROUND(MAX(0,(A7-B7)-ROUNDUP(IF((A7-B7)&lt;=169444,57500,(A7-B7)*LOOKUP((A7-B7),{0,169445,300000,550000,708331},{0,0.3,0.2,0.1,0})+LOOKUP((A7-B7),{0,169445,300000,550000,708331},{0,6667,36667,91667,162500})),0)-LOOKUP((A7-B7),{0,2120834,2162500,2204167,2245834},{51667,40000,26667,13334,0})-31667*$D$2)*LOOKUP(MAX(0,(A7-B7)-ROUNDUP(IF((A7-B7)&lt;=169444,57500,(A7-B7)*LOOKUP((A7-B7),{0,169445,300000,550000,708331},{0,0.3,0.2,0.1,0})+LOOKUP((A7-B7),{0,169445,300000,550000,708331},{0,6667,36667,91667,162500})),0)-LOOKUP((A7-B7),{0,2120834,2162500,2204167,2245834},{51667,40000,26667,13334,0})-31667*$D$2),{0,162501,275001,579167,750001,1500001,3333334},{0.05105,0.1021,0.2042,0.23483,0.33693,0.4084,0.45945})-LOOKUP(MAX(0,(A7-B7)-ROUNDUP(IF((A7-B7)&lt;=169444,57500,(A7-B7)*LOOKUP((A7-B7),{0,169445,300000,550000,708331},{0,0.3,0.2,0.1,0})+LOOKUP((A7-B7),{0,169445,300000,550000,708331},{0,6667,36667,91667,162500})),0)-LOOKUP((A7-B7),{0,2120834,2162500,2204167,2245834},{51667,40000,26667,13334,0})-31667*$D$2),{0,162501,275001,579167,750001,1500001,3333334},{0,8296,36374,54113,130688,237893,408061}),-1))</f>
        <v/>
      </c>
    </row>
    <row r="8">
      <c r="A8" s="4" t="n">
        <v>180000</v>
      </c>
      <c r="B8" s="6">
        <f>ROUND(A8*$B$2,0)</f>
        <v/>
      </c>
      <c r="C8" s="6">
        <f>IF(MAX(0,(A8-B8)-ROUNDUP(IF((A8-B8)&lt;=158333,54167,(A8-B8)*LOOKUP((A8-B8),{0,158334,300000,550000,708331},{0,0.3,0.2,0.1,0})+LOOKUP((A8-B8),{0,158334,300000,550000,708331},{0,6667,36667,91667,162500})),0)-LOOKUP((A8-B8),{0,2120834,2162500,2204167,2245834},{48334,40000,26667,13334,0})-31667*$D$2)&lt;=0,0,ROUND(MAX(0,(A8-B8)-ROUNDUP(IF((A8-B8)&lt;=158333,54167,(A8-B8)*LOOKUP((A8-B8),{0,158334,300000,550000,708331},{0,0.3,0.2,0.1,0})+LOOKUP((A8-B8),{0,158334,300000,550000,708331},{0,6667,36667,91667,162500})),0)-LOOKUP((A8-B8),{0,2120834,2162500,2204167,2245834},{48334,40000,26667,13334,0})-31667*$D$2)*LOOKUP(MAX(0,(A8-B8)-ROUNDUP(IF((A8-B8)&lt;=158333,54167,(A8-B8)*LOOKUP((A8-B8),{0,158334,300000,550000,708331},{0,0.3,0.2,0.1,0})+LOOKUP((A8-B8),{0,158334,300000,550000,708331},{0,6667,36667,91667,162500})),0)-LOOKUP((A8-B8),{0,2120834,2162500,2204167,2245834},{48334,40000,26667,13334,0})-31667*$D$2),{0,162501,275001,579167,750001,1500001,3333334},{0.05105,0.1021,0.2042,0.23483,0.33693,0.4084,0.45945})-LOOKUP(MAX(0,(A8-B8)-ROUNDUP(IF((A8-B8)&lt;=158333,54167,(A8-B8)*LOOKUP((A8-B8),{0,158334,300000,550000,708331},{0,0.3,0.2,0.1,0})+LOOKUP((A8-B8),{0,158334,300000,550000,708331},{0,6667,36667,91667,162500})),0)-LOOKUP((A8-B8),{0,2120834,2162500,2204167,2245834},{48334,40000,26667,13334,0})-31667*$D$2),{0,162501,275001,579167,750001,1500001,3333334},{0,8296,36374,54113,130688,237893,408061}),-1))</f>
        <v/>
      </c>
      <c r="D8" s="6">
        <f>C8*12</f>
        <v/>
      </c>
      <c r="E8" s="6">
        <f>IF(A8*12&lt;651000,0,IF(A8*12&lt;1900000,A8*12-650000,IF(A8*12&lt;6600000,IF(FLOOR(A8*12,4000)&lt;=3600000,FLOOR(A8*12,4000)*0.7-80000,FLOOR(A8*12,4000)*0.8-440000),IF(A8*12&lt;=8500000,ROUNDDOWN(A8*12*0.9-1100000,0),A8*12-1950000))))</f>
        <v/>
      </c>
      <c r="F8" s="6">
        <f>LOOKUP(E8,{0,1320001,3360001,4890001,6550001,23500001},{950000,880000,680000,630000,580000,0})</f>
        <v/>
      </c>
      <c r="G8" s="6">
        <f>ROUNDDOWN(ROUND(ROUNDDOWN(ROUNDDOWN(MAX(0,E8-F8-B8*12-380000*$D$2),-3)*LOOKUP(ROUNDDOWN(MAX(0,E8-F8-B8*12-380000*$D$2),-3),{0,1950001,3300001,6950001,9000001,18000001,40000001},{0.05,0.1,0.2,0.23,0.33,0.4,0.45})-LOOKUP(ROUNDDOWN(MAX(0,E8-F8-B8*12-380000*$D$2),-3),{0,1950001,3300001,6950001,9000001,18000001,40000001},{0,97500,427500,636000,1536000,2796000,4796000}),0)*1.021,2),-2)</f>
        <v/>
      </c>
      <c r="H8" s="6">
        <f>D8-G8</f>
        <v/>
      </c>
      <c r="I8" s="6">
        <f>IF(A8*12&lt;691000,0,IF(A8*12&lt;2191000,A8*12-740000,IF(A8*12&lt;2193000,1451000,IF(A8*12&lt;2196000,1453000,IF(A8*12&lt;2200000,1456000,IF(A8*12&lt;6600000,IF(FLOOR(A8*12,4000)&lt;=3600000,FLOOR(A8*12,4000)*0.7-80000,FLOOR(A8*12,4000)*0.8-440000),IF(A8*12&lt;=8500000,ROUNDDOWN(A8*12*0.9-1100000,0),A8*12-1950000)))))))</f>
        <v/>
      </c>
      <c r="J8" s="6">
        <f>LOOKUP(I8,{0,4890001,6550001,23500001},{1040000,670000,620000,0})</f>
        <v/>
      </c>
      <c r="K8" s="6">
        <f>ROUNDDOWN(ROUND(ROUNDDOWN(ROUNDDOWN(MAX(0,I8-J8-B8*12-380000*$D$2),-3)*LOOKUP(ROUNDDOWN(MAX(0,I8-J8-B8*12-380000*$D$2),-3),{0,1950001,3300001,6950001,9000001,18000001,40000001},{0.05,0.1,0.2,0.23,0.33,0.4,0.45})-LOOKUP(ROUNDDOWN(MAX(0,I8-J8-B8*12-380000*$D$2),-3),{0,1950001,3300001,6950001,9000001,18000001,40000001},{0,97500,427500,636000,1536000,2796000,4796000}),0)*1.021,2),-2)</f>
        <v/>
      </c>
      <c r="L8" s="6">
        <f>D8-K8</f>
        <v/>
      </c>
      <c r="M8" s="6">
        <f>L8-H8</f>
        <v/>
      </c>
      <c r="N8" s="8">
        <f>IF(C8=0,"－",L8/C8)</f>
        <v/>
      </c>
      <c r="O8" s="6">
        <f>IF(MAX(0,(A8-B8)-ROUNDUP(IF((A8-B8)&lt;=169444,57500,(A8-B8)*LOOKUP((A8-B8),{0,169445,300000,550000,708331},{0,0.3,0.2,0.1,0})+LOOKUP((A8-B8),{0,169445,300000,550000,708331},{0,6667,36667,91667,162500})),0)-LOOKUP((A8-B8),{0,2120834,2162500,2204167,2245834},{51667,40000,26667,13334,0})-31667*$D$2)&lt;=0,0,ROUND(MAX(0,(A8-B8)-ROUNDUP(IF((A8-B8)&lt;=169444,57500,(A8-B8)*LOOKUP((A8-B8),{0,169445,300000,550000,708331},{0,0.3,0.2,0.1,0})+LOOKUP((A8-B8),{0,169445,300000,550000,708331},{0,6667,36667,91667,162500})),0)-LOOKUP((A8-B8),{0,2120834,2162500,2204167,2245834},{51667,40000,26667,13334,0})-31667*$D$2)*LOOKUP(MAX(0,(A8-B8)-ROUNDUP(IF((A8-B8)&lt;=169444,57500,(A8-B8)*LOOKUP((A8-B8),{0,169445,300000,550000,708331},{0,0.3,0.2,0.1,0})+LOOKUP((A8-B8),{0,169445,300000,550000,708331},{0,6667,36667,91667,162500})),0)-LOOKUP((A8-B8),{0,2120834,2162500,2204167,2245834},{51667,40000,26667,13334,0})-31667*$D$2),{0,162501,275001,579167,750001,1500001,3333334},{0.05105,0.1021,0.2042,0.23483,0.33693,0.4084,0.45945})-LOOKUP(MAX(0,(A8-B8)-ROUNDUP(IF((A8-B8)&lt;=169444,57500,(A8-B8)*LOOKUP((A8-B8),{0,169445,300000,550000,708331},{0,0.3,0.2,0.1,0})+LOOKUP((A8-B8),{0,169445,300000,550000,708331},{0,6667,36667,91667,162500})),0)-LOOKUP((A8-B8),{0,2120834,2162500,2204167,2245834},{51667,40000,26667,13334,0})-31667*$D$2),{0,162501,275001,579167,750001,1500001,3333334},{0,8296,36374,54113,130688,237893,408061}),-1))</f>
        <v/>
      </c>
    </row>
    <row r="9">
      <c r="A9" s="4" t="n">
        <v>190000</v>
      </c>
      <c r="B9" s="6">
        <f>ROUND(A9*$B$2,0)</f>
        <v/>
      </c>
      <c r="C9" s="6">
        <f>IF(MAX(0,(A9-B9)-ROUNDUP(IF((A9-B9)&lt;=158333,54167,(A9-B9)*LOOKUP((A9-B9),{0,158334,300000,550000,708331},{0,0.3,0.2,0.1,0})+LOOKUP((A9-B9),{0,158334,300000,550000,708331},{0,6667,36667,91667,162500})),0)-LOOKUP((A9-B9),{0,2120834,2162500,2204167,2245834},{48334,40000,26667,13334,0})-31667*$D$2)&lt;=0,0,ROUND(MAX(0,(A9-B9)-ROUNDUP(IF((A9-B9)&lt;=158333,54167,(A9-B9)*LOOKUP((A9-B9),{0,158334,300000,550000,708331},{0,0.3,0.2,0.1,0})+LOOKUP((A9-B9),{0,158334,300000,550000,708331},{0,6667,36667,91667,162500})),0)-LOOKUP((A9-B9),{0,2120834,2162500,2204167,2245834},{48334,40000,26667,13334,0})-31667*$D$2)*LOOKUP(MAX(0,(A9-B9)-ROUNDUP(IF((A9-B9)&lt;=158333,54167,(A9-B9)*LOOKUP((A9-B9),{0,158334,300000,550000,708331},{0,0.3,0.2,0.1,0})+LOOKUP((A9-B9),{0,158334,300000,550000,708331},{0,6667,36667,91667,162500})),0)-LOOKUP((A9-B9),{0,2120834,2162500,2204167,2245834},{48334,40000,26667,13334,0})-31667*$D$2),{0,162501,275001,579167,750001,1500001,3333334},{0.05105,0.1021,0.2042,0.23483,0.33693,0.4084,0.45945})-LOOKUP(MAX(0,(A9-B9)-ROUNDUP(IF((A9-B9)&lt;=158333,54167,(A9-B9)*LOOKUP((A9-B9),{0,158334,300000,550000,708331},{0,0.3,0.2,0.1,0})+LOOKUP((A9-B9),{0,158334,300000,550000,708331},{0,6667,36667,91667,162500})),0)-LOOKUP((A9-B9),{0,2120834,2162500,2204167,2245834},{48334,40000,26667,13334,0})-31667*$D$2),{0,162501,275001,579167,750001,1500001,3333334},{0,8296,36374,54113,130688,237893,408061}),-1))</f>
        <v/>
      </c>
      <c r="D9" s="6">
        <f>C9*12</f>
        <v/>
      </c>
      <c r="E9" s="6">
        <f>IF(A9*12&lt;651000,0,IF(A9*12&lt;1900000,A9*12-650000,IF(A9*12&lt;6600000,IF(FLOOR(A9*12,4000)&lt;=3600000,FLOOR(A9*12,4000)*0.7-80000,FLOOR(A9*12,4000)*0.8-440000),IF(A9*12&lt;=8500000,ROUNDDOWN(A9*12*0.9-1100000,0),A9*12-1950000))))</f>
        <v/>
      </c>
      <c r="F9" s="6">
        <f>LOOKUP(E9,{0,1320001,3360001,4890001,6550001,23500001},{950000,880000,680000,630000,580000,0})</f>
        <v/>
      </c>
      <c r="G9" s="6">
        <f>ROUNDDOWN(ROUND(ROUNDDOWN(ROUNDDOWN(MAX(0,E9-F9-B9*12-380000*$D$2),-3)*LOOKUP(ROUNDDOWN(MAX(0,E9-F9-B9*12-380000*$D$2),-3),{0,1950001,3300001,6950001,9000001,18000001,40000001},{0.05,0.1,0.2,0.23,0.33,0.4,0.45})-LOOKUP(ROUNDDOWN(MAX(0,E9-F9-B9*12-380000*$D$2),-3),{0,1950001,3300001,6950001,9000001,18000001,40000001},{0,97500,427500,636000,1536000,2796000,4796000}),0)*1.021,2),-2)</f>
        <v/>
      </c>
      <c r="H9" s="6">
        <f>D9-G9</f>
        <v/>
      </c>
      <c r="I9" s="6">
        <f>IF(A9*12&lt;691000,0,IF(A9*12&lt;2191000,A9*12-740000,IF(A9*12&lt;2193000,1451000,IF(A9*12&lt;2196000,1453000,IF(A9*12&lt;2200000,1456000,IF(A9*12&lt;6600000,IF(FLOOR(A9*12,4000)&lt;=3600000,FLOOR(A9*12,4000)*0.7-80000,FLOOR(A9*12,4000)*0.8-440000),IF(A9*12&lt;=8500000,ROUNDDOWN(A9*12*0.9-1100000,0),A9*12-1950000)))))))</f>
        <v/>
      </c>
      <c r="J9" s="6">
        <f>LOOKUP(I9,{0,4890001,6550001,23500001},{1040000,670000,620000,0})</f>
        <v/>
      </c>
      <c r="K9" s="6">
        <f>ROUNDDOWN(ROUND(ROUNDDOWN(ROUNDDOWN(MAX(0,I9-J9-B9*12-380000*$D$2),-3)*LOOKUP(ROUNDDOWN(MAX(0,I9-J9-B9*12-380000*$D$2),-3),{0,1950001,3300001,6950001,9000001,18000001,40000001},{0.05,0.1,0.2,0.23,0.33,0.4,0.45})-LOOKUP(ROUNDDOWN(MAX(0,I9-J9-B9*12-380000*$D$2),-3),{0,1950001,3300001,6950001,9000001,18000001,40000001},{0,97500,427500,636000,1536000,2796000,4796000}),0)*1.021,2),-2)</f>
        <v/>
      </c>
      <c r="L9" s="6">
        <f>D9-K9</f>
        <v/>
      </c>
      <c r="M9" s="6">
        <f>L9-H9</f>
        <v/>
      </c>
      <c r="N9" s="8">
        <f>IF(C9=0,"－",L9/C9)</f>
        <v/>
      </c>
      <c r="O9" s="6">
        <f>IF(MAX(0,(A9-B9)-ROUNDUP(IF((A9-B9)&lt;=169444,57500,(A9-B9)*LOOKUP((A9-B9),{0,169445,300000,550000,708331},{0,0.3,0.2,0.1,0})+LOOKUP((A9-B9),{0,169445,300000,550000,708331},{0,6667,36667,91667,162500})),0)-LOOKUP((A9-B9),{0,2120834,2162500,2204167,2245834},{51667,40000,26667,13334,0})-31667*$D$2)&lt;=0,0,ROUND(MAX(0,(A9-B9)-ROUNDUP(IF((A9-B9)&lt;=169444,57500,(A9-B9)*LOOKUP((A9-B9),{0,169445,300000,550000,708331},{0,0.3,0.2,0.1,0})+LOOKUP((A9-B9),{0,169445,300000,550000,708331},{0,6667,36667,91667,162500})),0)-LOOKUP((A9-B9),{0,2120834,2162500,2204167,2245834},{51667,40000,26667,13334,0})-31667*$D$2)*LOOKUP(MAX(0,(A9-B9)-ROUNDUP(IF((A9-B9)&lt;=169444,57500,(A9-B9)*LOOKUP((A9-B9),{0,169445,300000,550000,708331},{0,0.3,0.2,0.1,0})+LOOKUP((A9-B9),{0,169445,300000,550000,708331},{0,6667,36667,91667,162500})),0)-LOOKUP((A9-B9),{0,2120834,2162500,2204167,2245834},{51667,40000,26667,13334,0})-31667*$D$2),{0,162501,275001,579167,750001,1500001,3333334},{0.05105,0.1021,0.2042,0.23483,0.33693,0.4084,0.45945})-LOOKUP(MAX(0,(A9-B9)-ROUNDUP(IF((A9-B9)&lt;=169444,57500,(A9-B9)*LOOKUP((A9-B9),{0,169445,300000,550000,708331},{0,0.3,0.2,0.1,0})+LOOKUP((A9-B9),{0,169445,300000,550000,708331},{0,6667,36667,91667,162500})),0)-LOOKUP((A9-B9),{0,2120834,2162500,2204167,2245834},{51667,40000,26667,13334,0})-31667*$D$2),{0,162501,275001,579167,750001,1500001,3333334},{0,8296,36374,54113,130688,237893,408061}),-1))</f>
        <v/>
      </c>
    </row>
    <row r="10">
      <c r="A10" s="4" t="n">
        <v>200000</v>
      </c>
      <c r="B10" s="6">
        <f>ROUND(A10*$B$2,0)</f>
        <v/>
      </c>
      <c r="C10" s="6">
        <f>IF(MAX(0,(A10-B10)-ROUNDUP(IF((A10-B10)&lt;=158333,54167,(A10-B10)*LOOKUP((A10-B10),{0,158334,300000,550000,708331},{0,0.3,0.2,0.1,0})+LOOKUP((A10-B10),{0,158334,300000,550000,708331},{0,6667,36667,91667,162500})),0)-LOOKUP((A10-B10),{0,2120834,2162500,2204167,2245834},{48334,40000,26667,13334,0})-31667*$D$2)&lt;=0,0,ROUND(MAX(0,(A10-B10)-ROUNDUP(IF((A10-B10)&lt;=158333,54167,(A10-B10)*LOOKUP((A10-B10),{0,158334,300000,550000,708331},{0,0.3,0.2,0.1,0})+LOOKUP((A10-B10),{0,158334,300000,550000,708331},{0,6667,36667,91667,162500})),0)-LOOKUP((A10-B10),{0,2120834,2162500,2204167,2245834},{48334,40000,26667,13334,0})-31667*$D$2)*LOOKUP(MAX(0,(A10-B10)-ROUNDUP(IF((A10-B10)&lt;=158333,54167,(A10-B10)*LOOKUP((A10-B10),{0,158334,300000,550000,708331},{0,0.3,0.2,0.1,0})+LOOKUP((A10-B10),{0,158334,300000,550000,708331},{0,6667,36667,91667,162500})),0)-LOOKUP((A10-B10),{0,2120834,2162500,2204167,2245834},{48334,40000,26667,13334,0})-31667*$D$2),{0,162501,275001,579167,750001,1500001,3333334},{0.05105,0.1021,0.2042,0.23483,0.33693,0.4084,0.45945})-LOOKUP(MAX(0,(A10-B10)-ROUNDUP(IF((A10-B10)&lt;=158333,54167,(A10-B10)*LOOKUP((A10-B10),{0,158334,300000,550000,708331},{0,0.3,0.2,0.1,0})+LOOKUP((A10-B10),{0,158334,300000,550000,708331},{0,6667,36667,91667,162500})),0)-LOOKUP((A10-B10),{0,2120834,2162500,2204167,2245834},{48334,40000,26667,13334,0})-31667*$D$2),{0,162501,275001,579167,750001,1500001,3333334},{0,8296,36374,54113,130688,237893,408061}),-1))</f>
        <v/>
      </c>
      <c r="D10" s="6">
        <f>C10*12</f>
        <v/>
      </c>
      <c r="E10" s="6">
        <f>IF(A10*12&lt;651000,0,IF(A10*12&lt;1900000,A10*12-650000,IF(A10*12&lt;6600000,IF(FLOOR(A10*12,4000)&lt;=3600000,FLOOR(A10*12,4000)*0.7-80000,FLOOR(A10*12,4000)*0.8-440000),IF(A10*12&lt;=8500000,ROUNDDOWN(A10*12*0.9-1100000,0),A10*12-1950000))))</f>
        <v/>
      </c>
      <c r="F10" s="6">
        <f>LOOKUP(E10,{0,1320001,3360001,4890001,6550001,23500001},{950000,880000,680000,630000,580000,0})</f>
        <v/>
      </c>
      <c r="G10" s="6">
        <f>ROUNDDOWN(ROUND(ROUNDDOWN(ROUNDDOWN(MAX(0,E10-F10-B10*12-380000*$D$2),-3)*LOOKUP(ROUNDDOWN(MAX(0,E10-F10-B10*12-380000*$D$2),-3),{0,1950001,3300001,6950001,9000001,18000001,40000001},{0.05,0.1,0.2,0.23,0.33,0.4,0.45})-LOOKUP(ROUNDDOWN(MAX(0,E10-F10-B10*12-380000*$D$2),-3),{0,1950001,3300001,6950001,9000001,18000001,40000001},{0,97500,427500,636000,1536000,2796000,4796000}),0)*1.021,2),-2)</f>
        <v/>
      </c>
      <c r="H10" s="6">
        <f>D10-G10</f>
        <v/>
      </c>
      <c r="I10" s="6">
        <f>IF(A10*12&lt;691000,0,IF(A10*12&lt;2191000,A10*12-740000,IF(A10*12&lt;2193000,1451000,IF(A10*12&lt;2196000,1453000,IF(A10*12&lt;2200000,1456000,IF(A10*12&lt;6600000,IF(FLOOR(A10*12,4000)&lt;=3600000,FLOOR(A10*12,4000)*0.7-80000,FLOOR(A10*12,4000)*0.8-440000),IF(A10*12&lt;=8500000,ROUNDDOWN(A10*12*0.9-1100000,0),A10*12-1950000)))))))</f>
        <v/>
      </c>
      <c r="J10" s="6">
        <f>LOOKUP(I10,{0,4890001,6550001,23500001},{1040000,670000,620000,0})</f>
        <v/>
      </c>
      <c r="K10" s="6">
        <f>ROUNDDOWN(ROUND(ROUNDDOWN(ROUNDDOWN(MAX(0,I10-J10-B10*12-380000*$D$2),-3)*LOOKUP(ROUNDDOWN(MAX(0,I10-J10-B10*12-380000*$D$2),-3),{0,1950001,3300001,6950001,9000001,18000001,40000001},{0.05,0.1,0.2,0.23,0.33,0.4,0.45})-LOOKUP(ROUNDDOWN(MAX(0,I10-J10-B10*12-380000*$D$2),-3),{0,1950001,3300001,6950001,9000001,18000001,40000001},{0,97500,427500,636000,1536000,2796000,4796000}),0)*1.021,2),-2)</f>
        <v/>
      </c>
      <c r="L10" s="6">
        <f>D10-K10</f>
        <v/>
      </c>
      <c r="M10" s="6">
        <f>L10-H10</f>
        <v/>
      </c>
      <c r="N10" s="8">
        <f>IF(C10=0,"－",L10/C10)</f>
        <v/>
      </c>
      <c r="O10" s="6">
        <f>IF(MAX(0,(A10-B10)-ROUNDUP(IF((A10-B10)&lt;=169444,57500,(A10-B10)*LOOKUP((A10-B10),{0,169445,300000,550000,708331},{0,0.3,0.2,0.1,0})+LOOKUP((A10-B10),{0,169445,300000,550000,708331},{0,6667,36667,91667,162500})),0)-LOOKUP((A10-B10),{0,2120834,2162500,2204167,2245834},{51667,40000,26667,13334,0})-31667*$D$2)&lt;=0,0,ROUND(MAX(0,(A10-B10)-ROUNDUP(IF((A10-B10)&lt;=169444,57500,(A10-B10)*LOOKUP((A10-B10),{0,169445,300000,550000,708331},{0,0.3,0.2,0.1,0})+LOOKUP((A10-B10),{0,169445,300000,550000,708331},{0,6667,36667,91667,162500})),0)-LOOKUP((A10-B10),{0,2120834,2162500,2204167,2245834},{51667,40000,26667,13334,0})-31667*$D$2)*LOOKUP(MAX(0,(A10-B10)-ROUNDUP(IF((A10-B10)&lt;=169444,57500,(A10-B10)*LOOKUP((A10-B10),{0,169445,300000,550000,708331},{0,0.3,0.2,0.1,0})+LOOKUP((A10-B10),{0,169445,300000,550000,708331},{0,6667,36667,91667,162500})),0)-LOOKUP((A10-B10),{0,2120834,2162500,2204167,2245834},{51667,40000,26667,13334,0})-31667*$D$2),{0,162501,275001,579167,750001,1500001,3333334},{0.05105,0.1021,0.2042,0.23483,0.33693,0.4084,0.45945})-LOOKUP(MAX(0,(A10-B10)-ROUNDUP(IF((A10-B10)&lt;=169444,57500,(A10-B10)*LOOKUP((A10-B10),{0,169445,300000,550000,708331},{0,0.3,0.2,0.1,0})+LOOKUP((A10-B10),{0,169445,300000,550000,708331},{0,6667,36667,91667,162500})),0)-LOOKUP((A10-B10),{0,2120834,2162500,2204167,2245834},{51667,40000,26667,13334,0})-31667*$D$2),{0,162501,275001,579167,750001,1500001,3333334},{0,8296,36374,54113,130688,237893,408061}),-1))</f>
        <v/>
      </c>
    </row>
    <row r="11">
      <c r="A11" s="4" t="n">
        <v>210000</v>
      </c>
      <c r="B11" s="6">
        <f>ROUND(A11*$B$2,0)</f>
        <v/>
      </c>
      <c r="C11" s="6">
        <f>IF(MAX(0,(A11-B11)-ROUNDUP(IF((A11-B11)&lt;=158333,54167,(A11-B11)*LOOKUP((A11-B11),{0,158334,300000,550000,708331},{0,0.3,0.2,0.1,0})+LOOKUP((A11-B11),{0,158334,300000,550000,708331},{0,6667,36667,91667,162500})),0)-LOOKUP((A11-B11),{0,2120834,2162500,2204167,2245834},{48334,40000,26667,13334,0})-31667*$D$2)&lt;=0,0,ROUND(MAX(0,(A11-B11)-ROUNDUP(IF((A11-B11)&lt;=158333,54167,(A11-B11)*LOOKUP((A11-B11),{0,158334,300000,550000,708331},{0,0.3,0.2,0.1,0})+LOOKUP((A11-B11),{0,158334,300000,550000,708331},{0,6667,36667,91667,162500})),0)-LOOKUP((A11-B11),{0,2120834,2162500,2204167,2245834},{48334,40000,26667,13334,0})-31667*$D$2)*LOOKUP(MAX(0,(A11-B11)-ROUNDUP(IF((A11-B11)&lt;=158333,54167,(A11-B11)*LOOKUP((A11-B11),{0,158334,300000,550000,708331},{0,0.3,0.2,0.1,0})+LOOKUP((A11-B11),{0,158334,300000,550000,708331},{0,6667,36667,91667,162500})),0)-LOOKUP((A11-B11),{0,2120834,2162500,2204167,2245834},{48334,40000,26667,13334,0})-31667*$D$2),{0,162501,275001,579167,750001,1500001,3333334},{0.05105,0.1021,0.2042,0.23483,0.33693,0.4084,0.45945})-LOOKUP(MAX(0,(A11-B11)-ROUNDUP(IF((A11-B11)&lt;=158333,54167,(A11-B11)*LOOKUP((A11-B11),{0,158334,300000,550000,708331},{0,0.3,0.2,0.1,0})+LOOKUP((A11-B11),{0,158334,300000,550000,708331},{0,6667,36667,91667,162500})),0)-LOOKUP((A11-B11),{0,2120834,2162500,2204167,2245834},{48334,40000,26667,13334,0})-31667*$D$2),{0,162501,275001,579167,750001,1500001,3333334},{0,8296,36374,54113,130688,237893,408061}),-1))</f>
        <v/>
      </c>
      <c r="D11" s="6">
        <f>C11*12</f>
        <v/>
      </c>
      <c r="E11" s="6">
        <f>IF(A11*12&lt;651000,0,IF(A11*12&lt;1900000,A11*12-650000,IF(A11*12&lt;6600000,IF(FLOOR(A11*12,4000)&lt;=3600000,FLOOR(A11*12,4000)*0.7-80000,FLOOR(A11*12,4000)*0.8-440000),IF(A11*12&lt;=8500000,ROUNDDOWN(A11*12*0.9-1100000,0),A11*12-1950000))))</f>
        <v/>
      </c>
      <c r="F11" s="6">
        <f>LOOKUP(E11,{0,1320001,3360001,4890001,6550001,23500001},{950000,880000,680000,630000,580000,0})</f>
        <v/>
      </c>
      <c r="G11" s="6">
        <f>ROUNDDOWN(ROUND(ROUNDDOWN(ROUNDDOWN(MAX(0,E11-F11-B11*12-380000*$D$2),-3)*LOOKUP(ROUNDDOWN(MAX(0,E11-F11-B11*12-380000*$D$2),-3),{0,1950001,3300001,6950001,9000001,18000001,40000001},{0.05,0.1,0.2,0.23,0.33,0.4,0.45})-LOOKUP(ROUNDDOWN(MAX(0,E11-F11-B11*12-380000*$D$2),-3),{0,1950001,3300001,6950001,9000001,18000001,40000001},{0,97500,427500,636000,1536000,2796000,4796000}),0)*1.021,2),-2)</f>
        <v/>
      </c>
      <c r="H11" s="6">
        <f>D11-G11</f>
        <v/>
      </c>
      <c r="I11" s="6">
        <f>IF(A11*12&lt;691000,0,IF(A11*12&lt;2191000,A11*12-740000,IF(A11*12&lt;2193000,1451000,IF(A11*12&lt;2196000,1453000,IF(A11*12&lt;2200000,1456000,IF(A11*12&lt;6600000,IF(FLOOR(A11*12,4000)&lt;=3600000,FLOOR(A11*12,4000)*0.7-80000,FLOOR(A11*12,4000)*0.8-440000),IF(A11*12&lt;=8500000,ROUNDDOWN(A11*12*0.9-1100000,0),A11*12-1950000)))))))</f>
        <v/>
      </c>
      <c r="J11" s="6">
        <f>LOOKUP(I11,{0,4890001,6550001,23500001},{1040000,670000,620000,0})</f>
        <v/>
      </c>
      <c r="K11" s="6">
        <f>ROUNDDOWN(ROUND(ROUNDDOWN(ROUNDDOWN(MAX(0,I11-J11-B11*12-380000*$D$2),-3)*LOOKUP(ROUNDDOWN(MAX(0,I11-J11-B11*12-380000*$D$2),-3),{0,1950001,3300001,6950001,9000001,18000001,40000001},{0.05,0.1,0.2,0.23,0.33,0.4,0.45})-LOOKUP(ROUNDDOWN(MAX(0,I11-J11-B11*12-380000*$D$2),-3),{0,1950001,3300001,6950001,9000001,18000001,40000001},{0,97500,427500,636000,1536000,2796000,4796000}),0)*1.021,2),-2)</f>
        <v/>
      </c>
      <c r="L11" s="6">
        <f>D11-K11</f>
        <v/>
      </c>
      <c r="M11" s="6">
        <f>L11-H11</f>
        <v/>
      </c>
      <c r="N11" s="8">
        <f>IF(C11=0,"－",L11/C11)</f>
        <v/>
      </c>
      <c r="O11" s="6">
        <f>IF(MAX(0,(A11-B11)-ROUNDUP(IF((A11-B11)&lt;=169444,57500,(A11-B11)*LOOKUP((A11-B11),{0,169445,300000,550000,708331},{0,0.3,0.2,0.1,0})+LOOKUP((A11-B11),{0,169445,300000,550000,708331},{0,6667,36667,91667,162500})),0)-LOOKUP((A11-B11),{0,2120834,2162500,2204167,2245834},{51667,40000,26667,13334,0})-31667*$D$2)&lt;=0,0,ROUND(MAX(0,(A11-B11)-ROUNDUP(IF((A11-B11)&lt;=169444,57500,(A11-B11)*LOOKUP((A11-B11),{0,169445,300000,550000,708331},{0,0.3,0.2,0.1,0})+LOOKUP((A11-B11),{0,169445,300000,550000,708331},{0,6667,36667,91667,162500})),0)-LOOKUP((A11-B11),{0,2120834,2162500,2204167,2245834},{51667,40000,26667,13334,0})-31667*$D$2)*LOOKUP(MAX(0,(A11-B11)-ROUNDUP(IF((A11-B11)&lt;=169444,57500,(A11-B11)*LOOKUP((A11-B11),{0,169445,300000,550000,708331},{0,0.3,0.2,0.1,0})+LOOKUP((A11-B11),{0,169445,300000,550000,708331},{0,6667,36667,91667,162500})),0)-LOOKUP((A11-B11),{0,2120834,2162500,2204167,2245834},{51667,40000,26667,13334,0})-31667*$D$2),{0,162501,275001,579167,750001,1500001,3333334},{0.05105,0.1021,0.2042,0.23483,0.33693,0.4084,0.45945})-LOOKUP(MAX(0,(A11-B11)-ROUNDUP(IF((A11-B11)&lt;=169444,57500,(A11-B11)*LOOKUP((A11-B11),{0,169445,300000,550000,708331},{0,0.3,0.2,0.1,0})+LOOKUP((A11-B11),{0,169445,300000,550000,708331},{0,6667,36667,91667,162500})),0)-LOOKUP((A11-B11),{0,2120834,2162500,2204167,2245834},{51667,40000,26667,13334,0})-31667*$D$2),{0,162501,275001,579167,750001,1500001,3333334},{0,8296,36374,54113,130688,237893,408061}),-1))</f>
        <v/>
      </c>
    </row>
    <row r="12">
      <c r="A12" s="4" t="n">
        <v>220000</v>
      </c>
      <c r="B12" s="6">
        <f>ROUND(A12*$B$2,0)</f>
        <v/>
      </c>
      <c r="C12" s="6">
        <f>IF(MAX(0,(A12-B12)-ROUNDUP(IF((A12-B12)&lt;=158333,54167,(A12-B12)*LOOKUP((A12-B12),{0,158334,300000,550000,708331},{0,0.3,0.2,0.1,0})+LOOKUP((A12-B12),{0,158334,300000,550000,708331},{0,6667,36667,91667,162500})),0)-LOOKUP((A12-B12),{0,2120834,2162500,2204167,2245834},{48334,40000,26667,13334,0})-31667*$D$2)&lt;=0,0,ROUND(MAX(0,(A12-B12)-ROUNDUP(IF((A12-B12)&lt;=158333,54167,(A12-B12)*LOOKUP((A12-B12),{0,158334,300000,550000,708331},{0,0.3,0.2,0.1,0})+LOOKUP((A12-B12),{0,158334,300000,550000,708331},{0,6667,36667,91667,162500})),0)-LOOKUP((A12-B12),{0,2120834,2162500,2204167,2245834},{48334,40000,26667,13334,0})-31667*$D$2)*LOOKUP(MAX(0,(A12-B12)-ROUNDUP(IF((A12-B12)&lt;=158333,54167,(A12-B12)*LOOKUP((A12-B12),{0,158334,300000,550000,708331},{0,0.3,0.2,0.1,0})+LOOKUP((A12-B12),{0,158334,300000,550000,708331},{0,6667,36667,91667,162500})),0)-LOOKUP((A12-B12),{0,2120834,2162500,2204167,2245834},{48334,40000,26667,13334,0})-31667*$D$2),{0,162501,275001,579167,750001,1500001,3333334},{0.05105,0.1021,0.2042,0.23483,0.33693,0.4084,0.45945})-LOOKUP(MAX(0,(A12-B12)-ROUNDUP(IF((A12-B12)&lt;=158333,54167,(A12-B12)*LOOKUP((A12-B12),{0,158334,300000,550000,708331},{0,0.3,0.2,0.1,0})+LOOKUP((A12-B12),{0,158334,300000,550000,708331},{0,6667,36667,91667,162500})),0)-LOOKUP((A12-B12),{0,2120834,2162500,2204167,2245834},{48334,40000,26667,13334,0})-31667*$D$2),{0,162501,275001,579167,750001,1500001,3333334},{0,8296,36374,54113,130688,237893,408061}),-1))</f>
        <v/>
      </c>
      <c r="D12" s="6">
        <f>C12*12</f>
        <v/>
      </c>
      <c r="E12" s="6">
        <f>IF(A12*12&lt;651000,0,IF(A12*12&lt;1900000,A12*12-650000,IF(A12*12&lt;6600000,IF(FLOOR(A12*12,4000)&lt;=3600000,FLOOR(A12*12,4000)*0.7-80000,FLOOR(A12*12,4000)*0.8-440000),IF(A12*12&lt;=8500000,ROUNDDOWN(A12*12*0.9-1100000,0),A12*12-1950000))))</f>
        <v/>
      </c>
      <c r="F12" s="6">
        <f>LOOKUP(E12,{0,1320001,3360001,4890001,6550001,23500001},{950000,880000,680000,630000,580000,0})</f>
        <v/>
      </c>
      <c r="G12" s="6">
        <f>ROUNDDOWN(ROUND(ROUNDDOWN(ROUNDDOWN(MAX(0,E12-F12-B12*12-380000*$D$2),-3)*LOOKUP(ROUNDDOWN(MAX(0,E12-F12-B12*12-380000*$D$2),-3),{0,1950001,3300001,6950001,9000001,18000001,40000001},{0.05,0.1,0.2,0.23,0.33,0.4,0.45})-LOOKUP(ROUNDDOWN(MAX(0,E12-F12-B12*12-380000*$D$2),-3),{0,1950001,3300001,6950001,9000001,18000001,40000001},{0,97500,427500,636000,1536000,2796000,4796000}),0)*1.021,2),-2)</f>
        <v/>
      </c>
      <c r="H12" s="6">
        <f>D12-G12</f>
        <v/>
      </c>
      <c r="I12" s="6">
        <f>IF(A12*12&lt;691000,0,IF(A12*12&lt;2191000,A12*12-740000,IF(A12*12&lt;2193000,1451000,IF(A12*12&lt;2196000,1453000,IF(A12*12&lt;2200000,1456000,IF(A12*12&lt;6600000,IF(FLOOR(A12*12,4000)&lt;=3600000,FLOOR(A12*12,4000)*0.7-80000,FLOOR(A12*12,4000)*0.8-440000),IF(A12*12&lt;=8500000,ROUNDDOWN(A12*12*0.9-1100000,0),A12*12-1950000)))))))</f>
        <v/>
      </c>
      <c r="J12" s="6">
        <f>LOOKUP(I12,{0,4890001,6550001,23500001},{1040000,670000,620000,0})</f>
        <v/>
      </c>
      <c r="K12" s="6">
        <f>ROUNDDOWN(ROUND(ROUNDDOWN(ROUNDDOWN(MAX(0,I12-J12-B12*12-380000*$D$2),-3)*LOOKUP(ROUNDDOWN(MAX(0,I12-J12-B12*12-380000*$D$2),-3),{0,1950001,3300001,6950001,9000001,18000001,40000001},{0.05,0.1,0.2,0.23,0.33,0.4,0.45})-LOOKUP(ROUNDDOWN(MAX(0,I12-J12-B12*12-380000*$D$2),-3),{0,1950001,3300001,6950001,9000001,18000001,40000001},{0,97500,427500,636000,1536000,2796000,4796000}),0)*1.021,2),-2)</f>
        <v/>
      </c>
      <c r="L12" s="6">
        <f>D12-K12</f>
        <v/>
      </c>
      <c r="M12" s="6">
        <f>L12-H12</f>
        <v/>
      </c>
      <c r="N12" s="8">
        <f>IF(C12=0,"－",L12/C12)</f>
        <v/>
      </c>
      <c r="O12" s="6">
        <f>IF(MAX(0,(A12-B12)-ROUNDUP(IF((A12-B12)&lt;=169444,57500,(A12-B12)*LOOKUP((A12-B12),{0,169445,300000,550000,708331},{0,0.3,0.2,0.1,0})+LOOKUP((A12-B12),{0,169445,300000,550000,708331},{0,6667,36667,91667,162500})),0)-LOOKUP((A12-B12),{0,2120834,2162500,2204167,2245834},{51667,40000,26667,13334,0})-31667*$D$2)&lt;=0,0,ROUND(MAX(0,(A12-B12)-ROUNDUP(IF((A12-B12)&lt;=169444,57500,(A12-B12)*LOOKUP((A12-B12),{0,169445,300000,550000,708331},{0,0.3,0.2,0.1,0})+LOOKUP((A12-B12),{0,169445,300000,550000,708331},{0,6667,36667,91667,162500})),0)-LOOKUP((A12-B12),{0,2120834,2162500,2204167,2245834},{51667,40000,26667,13334,0})-31667*$D$2)*LOOKUP(MAX(0,(A12-B12)-ROUNDUP(IF((A12-B12)&lt;=169444,57500,(A12-B12)*LOOKUP((A12-B12),{0,169445,300000,550000,708331},{0,0.3,0.2,0.1,0})+LOOKUP((A12-B12),{0,169445,300000,550000,708331},{0,6667,36667,91667,162500})),0)-LOOKUP((A12-B12),{0,2120834,2162500,2204167,2245834},{51667,40000,26667,13334,0})-31667*$D$2),{0,162501,275001,579167,750001,1500001,3333334},{0.05105,0.1021,0.2042,0.23483,0.33693,0.4084,0.45945})-LOOKUP(MAX(0,(A12-B12)-ROUNDUP(IF((A12-B12)&lt;=169444,57500,(A12-B12)*LOOKUP((A12-B12),{0,169445,300000,550000,708331},{0,0.3,0.2,0.1,0})+LOOKUP((A12-B12),{0,169445,300000,550000,708331},{0,6667,36667,91667,162500})),0)-LOOKUP((A12-B12),{0,2120834,2162500,2204167,2245834},{51667,40000,26667,13334,0})-31667*$D$2),{0,162501,275001,579167,750001,1500001,3333334},{0,8296,36374,54113,130688,237893,408061}),-1))</f>
        <v/>
      </c>
    </row>
    <row r="13">
      <c r="A13" s="4" t="n">
        <v>230000</v>
      </c>
      <c r="B13" s="6">
        <f>ROUND(A13*$B$2,0)</f>
        <v/>
      </c>
      <c r="C13" s="6">
        <f>IF(MAX(0,(A13-B13)-ROUNDUP(IF((A13-B13)&lt;=158333,54167,(A13-B13)*LOOKUP((A13-B13),{0,158334,300000,550000,708331},{0,0.3,0.2,0.1,0})+LOOKUP((A13-B13),{0,158334,300000,550000,708331},{0,6667,36667,91667,162500})),0)-LOOKUP((A13-B13),{0,2120834,2162500,2204167,2245834},{48334,40000,26667,13334,0})-31667*$D$2)&lt;=0,0,ROUND(MAX(0,(A13-B13)-ROUNDUP(IF((A13-B13)&lt;=158333,54167,(A13-B13)*LOOKUP((A13-B13),{0,158334,300000,550000,708331},{0,0.3,0.2,0.1,0})+LOOKUP((A13-B13),{0,158334,300000,550000,708331},{0,6667,36667,91667,162500})),0)-LOOKUP((A13-B13),{0,2120834,2162500,2204167,2245834},{48334,40000,26667,13334,0})-31667*$D$2)*LOOKUP(MAX(0,(A13-B13)-ROUNDUP(IF((A13-B13)&lt;=158333,54167,(A13-B13)*LOOKUP((A13-B13),{0,158334,300000,550000,708331},{0,0.3,0.2,0.1,0})+LOOKUP((A13-B13),{0,158334,300000,550000,708331},{0,6667,36667,91667,162500})),0)-LOOKUP((A13-B13),{0,2120834,2162500,2204167,2245834},{48334,40000,26667,13334,0})-31667*$D$2),{0,162501,275001,579167,750001,1500001,3333334},{0.05105,0.1021,0.2042,0.23483,0.33693,0.4084,0.45945})-LOOKUP(MAX(0,(A13-B13)-ROUNDUP(IF((A13-B13)&lt;=158333,54167,(A13-B13)*LOOKUP((A13-B13),{0,158334,300000,550000,708331},{0,0.3,0.2,0.1,0})+LOOKUP((A13-B13),{0,158334,300000,550000,708331},{0,6667,36667,91667,162500})),0)-LOOKUP((A13-B13),{0,2120834,2162500,2204167,2245834},{48334,40000,26667,13334,0})-31667*$D$2),{0,162501,275001,579167,750001,1500001,3333334},{0,8296,36374,54113,130688,237893,408061}),-1))</f>
        <v/>
      </c>
      <c r="D13" s="6">
        <f>C13*12</f>
        <v/>
      </c>
      <c r="E13" s="6">
        <f>IF(A13*12&lt;651000,0,IF(A13*12&lt;1900000,A13*12-650000,IF(A13*12&lt;6600000,IF(FLOOR(A13*12,4000)&lt;=3600000,FLOOR(A13*12,4000)*0.7-80000,FLOOR(A13*12,4000)*0.8-440000),IF(A13*12&lt;=8500000,ROUNDDOWN(A13*12*0.9-1100000,0),A13*12-1950000))))</f>
        <v/>
      </c>
      <c r="F13" s="6">
        <f>LOOKUP(E13,{0,1320001,3360001,4890001,6550001,23500001},{950000,880000,680000,630000,580000,0})</f>
        <v/>
      </c>
      <c r="G13" s="6">
        <f>ROUNDDOWN(ROUND(ROUNDDOWN(ROUNDDOWN(MAX(0,E13-F13-B13*12-380000*$D$2),-3)*LOOKUP(ROUNDDOWN(MAX(0,E13-F13-B13*12-380000*$D$2),-3),{0,1950001,3300001,6950001,9000001,18000001,40000001},{0.05,0.1,0.2,0.23,0.33,0.4,0.45})-LOOKUP(ROUNDDOWN(MAX(0,E13-F13-B13*12-380000*$D$2),-3),{0,1950001,3300001,6950001,9000001,18000001,40000001},{0,97500,427500,636000,1536000,2796000,4796000}),0)*1.021,2),-2)</f>
        <v/>
      </c>
      <c r="H13" s="6">
        <f>D13-G13</f>
        <v/>
      </c>
      <c r="I13" s="6">
        <f>IF(A13*12&lt;691000,0,IF(A13*12&lt;2191000,A13*12-740000,IF(A13*12&lt;2193000,1451000,IF(A13*12&lt;2196000,1453000,IF(A13*12&lt;2200000,1456000,IF(A13*12&lt;6600000,IF(FLOOR(A13*12,4000)&lt;=3600000,FLOOR(A13*12,4000)*0.7-80000,FLOOR(A13*12,4000)*0.8-440000),IF(A13*12&lt;=8500000,ROUNDDOWN(A13*12*0.9-1100000,0),A13*12-1950000)))))))</f>
        <v/>
      </c>
      <c r="J13" s="6">
        <f>LOOKUP(I13,{0,4890001,6550001,23500001},{1040000,670000,620000,0})</f>
        <v/>
      </c>
      <c r="K13" s="6">
        <f>ROUNDDOWN(ROUND(ROUNDDOWN(ROUNDDOWN(MAX(0,I13-J13-B13*12-380000*$D$2),-3)*LOOKUP(ROUNDDOWN(MAX(0,I13-J13-B13*12-380000*$D$2),-3),{0,1950001,3300001,6950001,9000001,18000001,40000001},{0.05,0.1,0.2,0.23,0.33,0.4,0.45})-LOOKUP(ROUNDDOWN(MAX(0,I13-J13-B13*12-380000*$D$2),-3),{0,1950001,3300001,6950001,9000001,18000001,40000001},{0,97500,427500,636000,1536000,2796000,4796000}),0)*1.021,2),-2)</f>
        <v/>
      </c>
      <c r="L13" s="6">
        <f>D13-K13</f>
        <v/>
      </c>
      <c r="M13" s="6">
        <f>L13-H13</f>
        <v/>
      </c>
      <c r="N13" s="8">
        <f>IF(C13=0,"－",L13/C13)</f>
        <v/>
      </c>
      <c r="O13" s="6">
        <f>IF(MAX(0,(A13-B13)-ROUNDUP(IF((A13-B13)&lt;=169444,57500,(A13-B13)*LOOKUP((A13-B13),{0,169445,300000,550000,708331},{0,0.3,0.2,0.1,0})+LOOKUP((A13-B13),{0,169445,300000,550000,708331},{0,6667,36667,91667,162500})),0)-LOOKUP((A13-B13),{0,2120834,2162500,2204167,2245834},{51667,40000,26667,13334,0})-31667*$D$2)&lt;=0,0,ROUND(MAX(0,(A13-B13)-ROUNDUP(IF((A13-B13)&lt;=169444,57500,(A13-B13)*LOOKUP((A13-B13),{0,169445,300000,550000,708331},{0,0.3,0.2,0.1,0})+LOOKUP((A13-B13),{0,169445,300000,550000,708331},{0,6667,36667,91667,162500})),0)-LOOKUP((A13-B13),{0,2120834,2162500,2204167,2245834},{51667,40000,26667,13334,0})-31667*$D$2)*LOOKUP(MAX(0,(A13-B13)-ROUNDUP(IF((A13-B13)&lt;=169444,57500,(A13-B13)*LOOKUP((A13-B13),{0,169445,300000,550000,708331},{0,0.3,0.2,0.1,0})+LOOKUP((A13-B13),{0,169445,300000,550000,708331},{0,6667,36667,91667,162500})),0)-LOOKUP((A13-B13),{0,2120834,2162500,2204167,2245834},{51667,40000,26667,13334,0})-31667*$D$2),{0,162501,275001,579167,750001,1500001,3333334},{0.05105,0.1021,0.2042,0.23483,0.33693,0.4084,0.45945})-LOOKUP(MAX(0,(A13-B13)-ROUNDUP(IF((A13-B13)&lt;=169444,57500,(A13-B13)*LOOKUP((A13-B13),{0,169445,300000,550000,708331},{0,0.3,0.2,0.1,0})+LOOKUP((A13-B13),{0,169445,300000,550000,708331},{0,6667,36667,91667,162500})),0)-LOOKUP((A13-B13),{0,2120834,2162500,2204167,2245834},{51667,40000,26667,13334,0})-31667*$D$2),{0,162501,275001,579167,750001,1500001,3333334},{0,8296,36374,54113,130688,237893,408061}),-1))</f>
        <v/>
      </c>
    </row>
    <row r="14">
      <c r="A14" s="4" t="n">
        <v>240000</v>
      </c>
      <c r="B14" s="6">
        <f>ROUND(A14*$B$2,0)</f>
        <v/>
      </c>
      <c r="C14" s="6">
        <f>IF(MAX(0,(A14-B14)-ROUNDUP(IF((A14-B14)&lt;=158333,54167,(A14-B14)*LOOKUP((A14-B14),{0,158334,300000,550000,708331},{0,0.3,0.2,0.1,0})+LOOKUP((A14-B14),{0,158334,300000,550000,708331},{0,6667,36667,91667,162500})),0)-LOOKUP((A14-B14),{0,2120834,2162500,2204167,2245834},{48334,40000,26667,13334,0})-31667*$D$2)&lt;=0,0,ROUND(MAX(0,(A14-B14)-ROUNDUP(IF((A14-B14)&lt;=158333,54167,(A14-B14)*LOOKUP((A14-B14),{0,158334,300000,550000,708331},{0,0.3,0.2,0.1,0})+LOOKUP((A14-B14),{0,158334,300000,550000,708331},{0,6667,36667,91667,162500})),0)-LOOKUP((A14-B14),{0,2120834,2162500,2204167,2245834},{48334,40000,26667,13334,0})-31667*$D$2)*LOOKUP(MAX(0,(A14-B14)-ROUNDUP(IF((A14-B14)&lt;=158333,54167,(A14-B14)*LOOKUP((A14-B14),{0,158334,300000,550000,708331},{0,0.3,0.2,0.1,0})+LOOKUP((A14-B14),{0,158334,300000,550000,708331},{0,6667,36667,91667,162500})),0)-LOOKUP((A14-B14),{0,2120834,2162500,2204167,2245834},{48334,40000,26667,13334,0})-31667*$D$2),{0,162501,275001,579167,750001,1500001,3333334},{0.05105,0.1021,0.2042,0.23483,0.33693,0.4084,0.45945})-LOOKUP(MAX(0,(A14-B14)-ROUNDUP(IF((A14-B14)&lt;=158333,54167,(A14-B14)*LOOKUP((A14-B14),{0,158334,300000,550000,708331},{0,0.3,0.2,0.1,0})+LOOKUP((A14-B14),{0,158334,300000,550000,708331},{0,6667,36667,91667,162500})),0)-LOOKUP((A14-B14),{0,2120834,2162500,2204167,2245834},{48334,40000,26667,13334,0})-31667*$D$2),{0,162501,275001,579167,750001,1500001,3333334},{0,8296,36374,54113,130688,237893,408061}),-1))</f>
        <v/>
      </c>
      <c r="D14" s="6">
        <f>C14*12</f>
        <v/>
      </c>
      <c r="E14" s="6">
        <f>IF(A14*12&lt;651000,0,IF(A14*12&lt;1900000,A14*12-650000,IF(A14*12&lt;6600000,IF(FLOOR(A14*12,4000)&lt;=3600000,FLOOR(A14*12,4000)*0.7-80000,FLOOR(A14*12,4000)*0.8-440000),IF(A14*12&lt;=8500000,ROUNDDOWN(A14*12*0.9-1100000,0),A14*12-1950000))))</f>
        <v/>
      </c>
      <c r="F14" s="6">
        <f>LOOKUP(E14,{0,1320001,3360001,4890001,6550001,23500001},{950000,880000,680000,630000,580000,0})</f>
        <v/>
      </c>
      <c r="G14" s="6">
        <f>ROUNDDOWN(ROUND(ROUNDDOWN(ROUNDDOWN(MAX(0,E14-F14-B14*12-380000*$D$2),-3)*LOOKUP(ROUNDDOWN(MAX(0,E14-F14-B14*12-380000*$D$2),-3),{0,1950001,3300001,6950001,9000001,18000001,40000001},{0.05,0.1,0.2,0.23,0.33,0.4,0.45})-LOOKUP(ROUNDDOWN(MAX(0,E14-F14-B14*12-380000*$D$2),-3),{0,1950001,3300001,6950001,9000001,18000001,40000001},{0,97500,427500,636000,1536000,2796000,4796000}),0)*1.021,2),-2)</f>
        <v/>
      </c>
      <c r="H14" s="6">
        <f>D14-G14</f>
        <v/>
      </c>
      <c r="I14" s="6">
        <f>IF(A14*12&lt;691000,0,IF(A14*12&lt;2191000,A14*12-740000,IF(A14*12&lt;2193000,1451000,IF(A14*12&lt;2196000,1453000,IF(A14*12&lt;2200000,1456000,IF(A14*12&lt;6600000,IF(FLOOR(A14*12,4000)&lt;=3600000,FLOOR(A14*12,4000)*0.7-80000,FLOOR(A14*12,4000)*0.8-440000),IF(A14*12&lt;=8500000,ROUNDDOWN(A14*12*0.9-1100000,0),A14*12-1950000)))))))</f>
        <v/>
      </c>
      <c r="J14" s="6">
        <f>LOOKUP(I14,{0,4890001,6550001,23500001},{1040000,670000,620000,0})</f>
        <v/>
      </c>
      <c r="K14" s="6">
        <f>ROUNDDOWN(ROUND(ROUNDDOWN(ROUNDDOWN(MAX(0,I14-J14-B14*12-380000*$D$2),-3)*LOOKUP(ROUNDDOWN(MAX(0,I14-J14-B14*12-380000*$D$2),-3),{0,1950001,3300001,6950001,9000001,18000001,40000001},{0.05,0.1,0.2,0.23,0.33,0.4,0.45})-LOOKUP(ROUNDDOWN(MAX(0,I14-J14-B14*12-380000*$D$2),-3),{0,1950001,3300001,6950001,9000001,18000001,40000001},{0,97500,427500,636000,1536000,2796000,4796000}),0)*1.021,2),-2)</f>
        <v/>
      </c>
      <c r="L14" s="6">
        <f>D14-K14</f>
        <v/>
      </c>
      <c r="M14" s="6">
        <f>L14-H14</f>
        <v/>
      </c>
      <c r="N14" s="8">
        <f>IF(C14=0,"－",L14/C14)</f>
        <v/>
      </c>
      <c r="O14" s="6">
        <f>IF(MAX(0,(A14-B14)-ROUNDUP(IF((A14-B14)&lt;=169444,57500,(A14-B14)*LOOKUP((A14-B14),{0,169445,300000,550000,708331},{0,0.3,0.2,0.1,0})+LOOKUP((A14-B14),{0,169445,300000,550000,708331},{0,6667,36667,91667,162500})),0)-LOOKUP((A14-B14),{0,2120834,2162500,2204167,2245834},{51667,40000,26667,13334,0})-31667*$D$2)&lt;=0,0,ROUND(MAX(0,(A14-B14)-ROUNDUP(IF((A14-B14)&lt;=169444,57500,(A14-B14)*LOOKUP((A14-B14),{0,169445,300000,550000,708331},{0,0.3,0.2,0.1,0})+LOOKUP((A14-B14),{0,169445,300000,550000,708331},{0,6667,36667,91667,162500})),0)-LOOKUP((A14-B14),{0,2120834,2162500,2204167,2245834},{51667,40000,26667,13334,0})-31667*$D$2)*LOOKUP(MAX(0,(A14-B14)-ROUNDUP(IF((A14-B14)&lt;=169444,57500,(A14-B14)*LOOKUP((A14-B14),{0,169445,300000,550000,708331},{0,0.3,0.2,0.1,0})+LOOKUP((A14-B14),{0,169445,300000,550000,708331},{0,6667,36667,91667,162500})),0)-LOOKUP((A14-B14),{0,2120834,2162500,2204167,2245834},{51667,40000,26667,13334,0})-31667*$D$2),{0,162501,275001,579167,750001,1500001,3333334},{0.05105,0.1021,0.2042,0.23483,0.33693,0.4084,0.45945})-LOOKUP(MAX(0,(A14-B14)-ROUNDUP(IF((A14-B14)&lt;=169444,57500,(A14-B14)*LOOKUP((A14-B14),{0,169445,300000,550000,708331},{0,0.3,0.2,0.1,0})+LOOKUP((A14-B14),{0,169445,300000,550000,708331},{0,6667,36667,91667,162500})),0)-LOOKUP((A14-B14),{0,2120834,2162500,2204167,2245834},{51667,40000,26667,13334,0})-31667*$D$2),{0,162501,275001,579167,750001,1500001,3333334},{0,8296,36374,54113,130688,237893,408061}),-1))</f>
        <v/>
      </c>
    </row>
    <row r="15">
      <c r="A15" s="4" t="n">
        <v>250000</v>
      </c>
      <c r="B15" s="6">
        <f>ROUND(A15*$B$2,0)</f>
        <v/>
      </c>
      <c r="C15" s="6">
        <f>IF(MAX(0,(A15-B15)-ROUNDUP(IF((A15-B15)&lt;=158333,54167,(A15-B15)*LOOKUP((A15-B15),{0,158334,300000,550000,708331},{0,0.3,0.2,0.1,0})+LOOKUP((A15-B15),{0,158334,300000,550000,708331},{0,6667,36667,91667,162500})),0)-LOOKUP((A15-B15),{0,2120834,2162500,2204167,2245834},{48334,40000,26667,13334,0})-31667*$D$2)&lt;=0,0,ROUND(MAX(0,(A15-B15)-ROUNDUP(IF((A15-B15)&lt;=158333,54167,(A15-B15)*LOOKUP((A15-B15),{0,158334,300000,550000,708331},{0,0.3,0.2,0.1,0})+LOOKUP((A15-B15),{0,158334,300000,550000,708331},{0,6667,36667,91667,162500})),0)-LOOKUP((A15-B15),{0,2120834,2162500,2204167,2245834},{48334,40000,26667,13334,0})-31667*$D$2)*LOOKUP(MAX(0,(A15-B15)-ROUNDUP(IF((A15-B15)&lt;=158333,54167,(A15-B15)*LOOKUP((A15-B15),{0,158334,300000,550000,708331},{0,0.3,0.2,0.1,0})+LOOKUP((A15-B15),{0,158334,300000,550000,708331},{0,6667,36667,91667,162500})),0)-LOOKUP((A15-B15),{0,2120834,2162500,2204167,2245834},{48334,40000,26667,13334,0})-31667*$D$2),{0,162501,275001,579167,750001,1500001,3333334},{0.05105,0.1021,0.2042,0.23483,0.33693,0.4084,0.45945})-LOOKUP(MAX(0,(A15-B15)-ROUNDUP(IF((A15-B15)&lt;=158333,54167,(A15-B15)*LOOKUP((A15-B15),{0,158334,300000,550000,708331},{0,0.3,0.2,0.1,0})+LOOKUP((A15-B15),{0,158334,300000,550000,708331},{0,6667,36667,91667,162500})),0)-LOOKUP((A15-B15),{0,2120834,2162500,2204167,2245834},{48334,40000,26667,13334,0})-31667*$D$2),{0,162501,275001,579167,750001,1500001,3333334},{0,8296,36374,54113,130688,237893,408061}),-1))</f>
        <v/>
      </c>
      <c r="D15" s="6">
        <f>C15*12</f>
        <v/>
      </c>
      <c r="E15" s="6">
        <f>IF(A15*12&lt;651000,0,IF(A15*12&lt;1900000,A15*12-650000,IF(A15*12&lt;6600000,IF(FLOOR(A15*12,4000)&lt;=3600000,FLOOR(A15*12,4000)*0.7-80000,FLOOR(A15*12,4000)*0.8-440000),IF(A15*12&lt;=8500000,ROUNDDOWN(A15*12*0.9-1100000,0),A15*12-1950000))))</f>
        <v/>
      </c>
      <c r="F15" s="6">
        <f>LOOKUP(E15,{0,1320001,3360001,4890001,6550001,23500001},{950000,880000,680000,630000,580000,0})</f>
        <v/>
      </c>
      <c r="G15" s="6">
        <f>ROUNDDOWN(ROUND(ROUNDDOWN(ROUNDDOWN(MAX(0,E15-F15-B15*12-380000*$D$2),-3)*LOOKUP(ROUNDDOWN(MAX(0,E15-F15-B15*12-380000*$D$2),-3),{0,1950001,3300001,6950001,9000001,18000001,40000001},{0.05,0.1,0.2,0.23,0.33,0.4,0.45})-LOOKUP(ROUNDDOWN(MAX(0,E15-F15-B15*12-380000*$D$2),-3),{0,1950001,3300001,6950001,9000001,18000001,40000001},{0,97500,427500,636000,1536000,2796000,4796000}),0)*1.021,2),-2)</f>
        <v/>
      </c>
      <c r="H15" s="6">
        <f>D15-G15</f>
        <v/>
      </c>
      <c r="I15" s="6">
        <f>IF(A15*12&lt;691000,0,IF(A15*12&lt;2191000,A15*12-740000,IF(A15*12&lt;2193000,1451000,IF(A15*12&lt;2196000,1453000,IF(A15*12&lt;2200000,1456000,IF(A15*12&lt;6600000,IF(FLOOR(A15*12,4000)&lt;=3600000,FLOOR(A15*12,4000)*0.7-80000,FLOOR(A15*12,4000)*0.8-440000),IF(A15*12&lt;=8500000,ROUNDDOWN(A15*12*0.9-1100000,0),A15*12-1950000)))))))</f>
        <v/>
      </c>
      <c r="J15" s="6">
        <f>LOOKUP(I15,{0,4890001,6550001,23500001},{1040000,670000,620000,0})</f>
        <v/>
      </c>
      <c r="K15" s="6">
        <f>ROUNDDOWN(ROUND(ROUNDDOWN(ROUNDDOWN(MAX(0,I15-J15-B15*12-380000*$D$2),-3)*LOOKUP(ROUNDDOWN(MAX(0,I15-J15-B15*12-380000*$D$2),-3),{0,1950001,3300001,6950001,9000001,18000001,40000001},{0.05,0.1,0.2,0.23,0.33,0.4,0.45})-LOOKUP(ROUNDDOWN(MAX(0,I15-J15-B15*12-380000*$D$2),-3),{0,1950001,3300001,6950001,9000001,18000001,40000001},{0,97500,427500,636000,1536000,2796000,4796000}),0)*1.021,2),-2)</f>
        <v/>
      </c>
      <c r="L15" s="6">
        <f>D15-K15</f>
        <v/>
      </c>
      <c r="M15" s="6">
        <f>L15-H15</f>
        <v/>
      </c>
      <c r="N15" s="8">
        <f>IF(C15=0,"－",L15/C15)</f>
        <v/>
      </c>
      <c r="O15" s="6">
        <f>IF(MAX(0,(A15-B15)-ROUNDUP(IF((A15-B15)&lt;=169444,57500,(A15-B15)*LOOKUP((A15-B15),{0,169445,300000,550000,708331},{0,0.3,0.2,0.1,0})+LOOKUP((A15-B15),{0,169445,300000,550000,708331},{0,6667,36667,91667,162500})),0)-LOOKUP((A15-B15),{0,2120834,2162500,2204167,2245834},{51667,40000,26667,13334,0})-31667*$D$2)&lt;=0,0,ROUND(MAX(0,(A15-B15)-ROUNDUP(IF((A15-B15)&lt;=169444,57500,(A15-B15)*LOOKUP((A15-B15),{0,169445,300000,550000,708331},{0,0.3,0.2,0.1,0})+LOOKUP((A15-B15),{0,169445,300000,550000,708331},{0,6667,36667,91667,162500})),0)-LOOKUP((A15-B15),{0,2120834,2162500,2204167,2245834},{51667,40000,26667,13334,0})-31667*$D$2)*LOOKUP(MAX(0,(A15-B15)-ROUNDUP(IF((A15-B15)&lt;=169444,57500,(A15-B15)*LOOKUP((A15-B15),{0,169445,300000,550000,708331},{0,0.3,0.2,0.1,0})+LOOKUP((A15-B15),{0,169445,300000,550000,708331},{0,6667,36667,91667,162500})),0)-LOOKUP((A15-B15),{0,2120834,2162500,2204167,2245834},{51667,40000,26667,13334,0})-31667*$D$2),{0,162501,275001,579167,750001,1500001,3333334},{0.05105,0.1021,0.2042,0.23483,0.33693,0.4084,0.45945})-LOOKUP(MAX(0,(A15-B15)-ROUNDUP(IF((A15-B15)&lt;=169444,57500,(A15-B15)*LOOKUP((A15-B15),{0,169445,300000,550000,708331},{0,0.3,0.2,0.1,0})+LOOKUP((A15-B15),{0,169445,300000,550000,708331},{0,6667,36667,91667,162500})),0)-LOOKUP((A15-B15),{0,2120834,2162500,2204167,2245834},{51667,40000,26667,13334,0})-31667*$D$2),{0,162501,275001,579167,750001,1500001,3333334},{0,8296,36374,54113,130688,237893,408061}),-1))</f>
        <v/>
      </c>
    </row>
    <row r="16">
      <c r="A16" s="4" t="n">
        <v>260000</v>
      </c>
      <c r="B16" s="6">
        <f>ROUND(A16*$B$2,0)</f>
        <v/>
      </c>
      <c r="C16" s="6">
        <f>IF(MAX(0,(A16-B16)-ROUNDUP(IF((A16-B16)&lt;=158333,54167,(A16-B16)*LOOKUP((A16-B16),{0,158334,300000,550000,708331},{0,0.3,0.2,0.1,0})+LOOKUP((A16-B16),{0,158334,300000,550000,708331},{0,6667,36667,91667,162500})),0)-LOOKUP((A16-B16),{0,2120834,2162500,2204167,2245834},{48334,40000,26667,13334,0})-31667*$D$2)&lt;=0,0,ROUND(MAX(0,(A16-B16)-ROUNDUP(IF((A16-B16)&lt;=158333,54167,(A16-B16)*LOOKUP((A16-B16),{0,158334,300000,550000,708331},{0,0.3,0.2,0.1,0})+LOOKUP((A16-B16),{0,158334,300000,550000,708331},{0,6667,36667,91667,162500})),0)-LOOKUP((A16-B16),{0,2120834,2162500,2204167,2245834},{48334,40000,26667,13334,0})-31667*$D$2)*LOOKUP(MAX(0,(A16-B16)-ROUNDUP(IF((A16-B16)&lt;=158333,54167,(A16-B16)*LOOKUP((A16-B16),{0,158334,300000,550000,708331},{0,0.3,0.2,0.1,0})+LOOKUP((A16-B16),{0,158334,300000,550000,708331},{0,6667,36667,91667,162500})),0)-LOOKUP((A16-B16),{0,2120834,2162500,2204167,2245834},{48334,40000,26667,13334,0})-31667*$D$2),{0,162501,275001,579167,750001,1500001,3333334},{0.05105,0.1021,0.2042,0.23483,0.33693,0.4084,0.45945})-LOOKUP(MAX(0,(A16-B16)-ROUNDUP(IF((A16-B16)&lt;=158333,54167,(A16-B16)*LOOKUP((A16-B16),{0,158334,300000,550000,708331},{0,0.3,0.2,0.1,0})+LOOKUP((A16-B16),{0,158334,300000,550000,708331},{0,6667,36667,91667,162500})),0)-LOOKUP((A16-B16),{0,2120834,2162500,2204167,2245834},{48334,40000,26667,13334,0})-31667*$D$2),{0,162501,275001,579167,750001,1500001,3333334},{0,8296,36374,54113,130688,237893,408061}),-1))</f>
        <v/>
      </c>
      <c r="D16" s="6">
        <f>C16*12</f>
        <v/>
      </c>
      <c r="E16" s="6">
        <f>IF(A16*12&lt;651000,0,IF(A16*12&lt;1900000,A16*12-650000,IF(A16*12&lt;6600000,IF(FLOOR(A16*12,4000)&lt;=3600000,FLOOR(A16*12,4000)*0.7-80000,FLOOR(A16*12,4000)*0.8-440000),IF(A16*12&lt;=8500000,ROUNDDOWN(A16*12*0.9-1100000,0),A16*12-1950000))))</f>
        <v/>
      </c>
      <c r="F16" s="6">
        <f>LOOKUP(E16,{0,1320001,3360001,4890001,6550001,23500001},{950000,880000,680000,630000,580000,0})</f>
        <v/>
      </c>
      <c r="G16" s="6">
        <f>ROUNDDOWN(ROUND(ROUNDDOWN(ROUNDDOWN(MAX(0,E16-F16-B16*12-380000*$D$2),-3)*LOOKUP(ROUNDDOWN(MAX(0,E16-F16-B16*12-380000*$D$2),-3),{0,1950001,3300001,6950001,9000001,18000001,40000001},{0.05,0.1,0.2,0.23,0.33,0.4,0.45})-LOOKUP(ROUNDDOWN(MAX(0,E16-F16-B16*12-380000*$D$2),-3),{0,1950001,3300001,6950001,9000001,18000001,40000001},{0,97500,427500,636000,1536000,2796000,4796000}),0)*1.021,2),-2)</f>
        <v/>
      </c>
      <c r="H16" s="6">
        <f>D16-G16</f>
        <v/>
      </c>
      <c r="I16" s="6">
        <f>IF(A16*12&lt;691000,0,IF(A16*12&lt;2191000,A16*12-740000,IF(A16*12&lt;2193000,1451000,IF(A16*12&lt;2196000,1453000,IF(A16*12&lt;2200000,1456000,IF(A16*12&lt;6600000,IF(FLOOR(A16*12,4000)&lt;=3600000,FLOOR(A16*12,4000)*0.7-80000,FLOOR(A16*12,4000)*0.8-440000),IF(A16*12&lt;=8500000,ROUNDDOWN(A16*12*0.9-1100000,0),A16*12-1950000)))))))</f>
        <v/>
      </c>
      <c r="J16" s="6">
        <f>LOOKUP(I16,{0,4890001,6550001,23500001},{1040000,670000,620000,0})</f>
        <v/>
      </c>
      <c r="K16" s="6">
        <f>ROUNDDOWN(ROUND(ROUNDDOWN(ROUNDDOWN(MAX(0,I16-J16-B16*12-380000*$D$2),-3)*LOOKUP(ROUNDDOWN(MAX(0,I16-J16-B16*12-380000*$D$2),-3),{0,1950001,3300001,6950001,9000001,18000001,40000001},{0.05,0.1,0.2,0.23,0.33,0.4,0.45})-LOOKUP(ROUNDDOWN(MAX(0,I16-J16-B16*12-380000*$D$2),-3),{0,1950001,3300001,6950001,9000001,18000001,40000001},{0,97500,427500,636000,1536000,2796000,4796000}),0)*1.021,2),-2)</f>
        <v/>
      </c>
      <c r="L16" s="6">
        <f>D16-K16</f>
        <v/>
      </c>
      <c r="M16" s="6">
        <f>L16-H16</f>
        <v/>
      </c>
      <c r="N16" s="8">
        <f>IF(C16=0,"－",L16/C16)</f>
        <v/>
      </c>
      <c r="O16" s="6">
        <f>IF(MAX(0,(A16-B16)-ROUNDUP(IF((A16-B16)&lt;=169444,57500,(A16-B16)*LOOKUP((A16-B16),{0,169445,300000,550000,708331},{0,0.3,0.2,0.1,0})+LOOKUP((A16-B16),{0,169445,300000,550000,708331},{0,6667,36667,91667,162500})),0)-LOOKUP((A16-B16),{0,2120834,2162500,2204167,2245834},{51667,40000,26667,13334,0})-31667*$D$2)&lt;=0,0,ROUND(MAX(0,(A16-B16)-ROUNDUP(IF((A16-B16)&lt;=169444,57500,(A16-B16)*LOOKUP((A16-B16),{0,169445,300000,550000,708331},{0,0.3,0.2,0.1,0})+LOOKUP((A16-B16),{0,169445,300000,550000,708331},{0,6667,36667,91667,162500})),0)-LOOKUP((A16-B16),{0,2120834,2162500,2204167,2245834},{51667,40000,26667,13334,0})-31667*$D$2)*LOOKUP(MAX(0,(A16-B16)-ROUNDUP(IF((A16-B16)&lt;=169444,57500,(A16-B16)*LOOKUP((A16-B16),{0,169445,300000,550000,708331},{0,0.3,0.2,0.1,0})+LOOKUP((A16-B16),{0,169445,300000,550000,708331},{0,6667,36667,91667,162500})),0)-LOOKUP((A16-B16),{0,2120834,2162500,2204167,2245834},{51667,40000,26667,13334,0})-31667*$D$2),{0,162501,275001,579167,750001,1500001,3333334},{0.05105,0.1021,0.2042,0.23483,0.33693,0.4084,0.45945})-LOOKUP(MAX(0,(A16-B16)-ROUNDUP(IF((A16-B16)&lt;=169444,57500,(A16-B16)*LOOKUP((A16-B16),{0,169445,300000,550000,708331},{0,0.3,0.2,0.1,0})+LOOKUP((A16-B16),{0,169445,300000,550000,708331},{0,6667,36667,91667,162500})),0)-LOOKUP((A16-B16),{0,2120834,2162500,2204167,2245834},{51667,40000,26667,13334,0})-31667*$D$2),{0,162501,275001,579167,750001,1500001,3333334},{0,8296,36374,54113,130688,237893,408061}),-1))</f>
        <v/>
      </c>
    </row>
    <row r="17">
      <c r="A17" s="4" t="n">
        <v>270000</v>
      </c>
      <c r="B17" s="6">
        <f>ROUND(A17*$B$2,0)</f>
        <v/>
      </c>
      <c r="C17" s="6">
        <f>IF(MAX(0,(A17-B17)-ROUNDUP(IF((A17-B17)&lt;=158333,54167,(A17-B17)*LOOKUP((A17-B17),{0,158334,300000,550000,708331},{0,0.3,0.2,0.1,0})+LOOKUP((A17-B17),{0,158334,300000,550000,708331},{0,6667,36667,91667,162500})),0)-LOOKUP((A17-B17),{0,2120834,2162500,2204167,2245834},{48334,40000,26667,13334,0})-31667*$D$2)&lt;=0,0,ROUND(MAX(0,(A17-B17)-ROUNDUP(IF((A17-B17)&lt;=158333,54167,(A17-B17)*LOOKUP((A17-B17),{0,158334,300000,550000,708331},{0,0.3,0.2,0.1,0})+LOOKUP((A17-B17),{0,158334,300000,550000,708331},{0,6667,36667,91667,162500})),0)-LOOKUP((A17-B17),{0,2120834,2162500,2204167,2245834},{48334,40000,26667,13334,0})-31667*$D$2)*LOOKUP(MAX(0,(A17-B17)-ROUNDUP(IF((A17-B17)&lt;=158333,54167,(A17-B17)*LOOKUP((A17-B17),{0,158334,300000,550000,708331},{0,0.3,0.2,0.1,0})+LOOKUP((A17-B17),{0,158334,300000,550000,708331},{0,6667,36667,91667,162500})),0)-LOOKUP((A17-B17),{0,2120834,2162500,2204167,2245834},{48334,40000,26667,13334,0})-31667*$D$2),{0,162501,275001,579167,750001,1500001,3333334},{0.05105,0.1021,0.2042,0.23483,0.33693,0.4084,0.45945})-LOOKUP(MAX(0,(A17-B17)-ROUNDUP(IF((A17-B17)&lt;=158333,54167,(A17-B17)*LOOKUP((A17-B17),{0,158334,300000,550000,708331},{0,0.3,0.2,0.1,0})+LOOKUP((A17-B17),{0,158334,300000,550000,708331},{0,6667,36667,91667,162500})),0)-LOOKUP((A17-B17),{0,2120834,2162500,2204167,2245834},{48334,40000,26667,13334,0})-31667*$D$2),{0,162501,275001,579167,750001,1500001,3333334},{0,8296,36374,54113,130688,237893,408061}),-1))</f>
        <v/>
      </c>
      <c r="D17" s="6">
        <f>C17*12</f>
        <v/>
      </c>
      <c r="E17" s="6">
        <f>IF(A17*12&lt;651000,0,IF(A17*12&lt;1900000,A17*12-650000,IF(A17*12&lt;6600000,IF(FLOOR(A17*12,4000)&lt;=3600000,FLOOR(A17*12,4000)*0.7-80000,FLOOR(A17*12,4000)*0.8-440000),IF(A17*12&lt;=8500000,ROUNDDOWN(A17*12*0.9-1100000,0),A17*12-1950000))))</f>
        <v/>
      </c>
      <c r="F17" s="6">
        <f>LOOKUP(E17,{0,1320001,3360001,4890001,6550001,23500001},{950000,880000,680000,630000,580000,0})</f>
        <v/>
      </c>
      <c r="G17" s="6">
        <f>ROUNDDOWN(ROUND(ROUNDDOWN(ROUNDDOWN(MAX(0,E17-F17-B17*12-380000*$D$2),-3)*LOOKUP(ROUNDDOWN(MAX(0,E17-F17-B17*12-380000*$D$2),-3),{0,1950001,3300001,6950001,9000001,18000001,40000001},{0.05,0.1,0.2,0.23,0.33,0.4,0.45})-LOOKUP(ROUNDDOWN(MAX(0,E17-F17-B17*12-380000*$D$2),-3),{0,1950001,3300001,6950001,9000001,18000001,40000001},{0,97500,427500,636000,1536000,2796000,4796000}),0)*1.021,2),-2)</f>
        <v/>
      </c>
      <c r="H17" s="6">
        <f>D17-G17</f>
        <v/>
      </c>
      <c r="I17" s="6">
        <f>IF(A17*12&lt;691000,0,IF(A17*12&lt;2191000,A17*12-740000,IF(A17*12&lt;2193000,1451000,IF(A17*12&lt;2196000,1453000,IF(A17*12&lt;2200000,1456000,IF(A17*12&lt;6600000,IF(FLOOR(A17*12,4000)&lt;=3600000,FLOOR(A17*12,4000)*0.7-80000,FLOOR(A17*12,4000)*0.8-440000),IF(A17*12&lt;=8500000,ROUNDDOWN(A17*12*0.9-1100000,0),A17*12-1950000)))))))</f>
        <v/>
      </c>
      <c r="J17" s="6">
        <f>LOOKUP(I17,{0,4890001,6550001,23500001},{1040000,670000,620000,0})</f>
        <v/>
      </c>
      <c r="K17" s="6">
        <f>ROUNDDOWN(ROUND(ROUNDDOWN(ROUNDDOWN(MAX(0,I17-J17-B17*12-380000*$D$2),-3)*LOOKUP(ROUNDDOWN(MAX(0,I17-J17-B17*12-380000*$D$2),-3),{0,1950001,3300001,6950001,9000001,18000001,40000001},{0.05,0.1,0.2,0.23,0.33,0.4,0.45})-LOOKUP(ROUNDDOWN(MAX(0,I17-J17-B17*12-380000*$D$2),-3),{0,1950001,3300001,6950001,9000001,18000001,40000001},{0,97500,427500,636000,1536000,2796000,4796000}),0)*1.021,2),-2)</f>
        <v/>
      </c>
      <c r="L17" s="6">
        <f>D17-K17</f>
        <v/>
      </c>
      <c r="M17" s="6">
        <f>L17-H17</f>
        <v/>
      </c>
      <c r="N17" s="8">
        <f>IF(C17=0,"－",L17/C17)</f>
        <v/>
      </c>
      <c r="O17" s="6">
        <f>IF(MAX(0,(A17-B17)-ROUNDUP(IF((A17-B17)&lt;=169444,57500,(A17-B17)*LOOKUP((A17-B17),{0,169445,300000,550000,708331},{0,0.3,0.2,0.1,0})+LOOKUP((A17-B17),{0,169445,300000,550000,708331},{0,6667,36667,91667,162500})),0)-LOOKUP((A17-B17),{0,2120834,2162500,2204167,2245834},{51667,40000,26667,13334,0})-31667*$D$2)&lt;=0,0,ROUND(MAX(0,(A17-B17)-ROUNDUP(IF((A17-B17)&lt;=169444,57500,(A17-B17)*LOOKUP((A17-B17),{0,169445,300000,550000,708331},{0,0.3,0.2,0.1,0})+LOOKUP((A17-B17),{0,169445,300000,550000,708331},{0,6667,36667,91667,162500})),0)-LOOKUP((A17-B17),{0,2120834,2162500,2204167,2245834},{51667,40000,26667,13334,0})-31667*$D$2)*LOOKUP(MAX(0,(A17-B17)-ROUNDUP(IF((A17-B17)&lt;=169444,57500,(A17-B17)*LOOKUP((A17-B17),{0,169445,300000,550000,708331},{0,0.3,0.2,0.1,0})+LOOKUP((A17-B17),{0,169445,300000,550000,708331},{0,6667,36667,91667,162500})),0)-LOOKUP((A17-B17),{0,2120834,2162500,2204167,2245834},{51667,40000,26667,13334,0})-31667*$D$2),{0,162501,275001,579167,750001,1500001,3333334},{0.05105,0.1021,0.2042,0.23483,0.33693,0.4084,0.45945})-LOOKUP(MAX(0,(A17-B17)-ROUNDUP(IF((A17-B17)&lt;=169444,57500,(A17-B17)*LOOKUP((A17-B17),{0,169445,300000,550000,708331},{0,0.3,0.2,0.1,0})+LOOKUP((A17-B17),{0,169445,300000,550000,708331},{0,6667,36667,91667,162500})),0)-LOOKUP((A17-B17),{0,2120834,2162500,2204167,2245834},{51667,40000,26667,13334,0})-31667*$D$2),{0,162501,275001,579167,750001,1500001,3333334},{0,8296,36374,54113,130688,237893,408061}),-1))</f>
        <v/>
      </c>
    </row>
    <row r="18">
      <c r="A18" s="4" t="n">
        <v>280000</v>
      </c>
      <c r="B18" s="6">
        <f>ROUND(A18*$B$2,0)</f>
        <v/>
      </c>
      <c r="C18" s="6">
        <f>IF(MAX(0,(A18-B18)-ROUNDUP(IF((A18-B18)&lt;=158333,54167,(A18-B18)*LOOKUP((A18-B18),{0,158334,300000,550000,708331},{0,0.3,0.2,0.1,0})+LOOKUP((A18-B18),{0,158334,300000,550000,708331},{0,6667,36667,91667,162500})),0)-LOOKUP((A18-B18),{0,2120834,2162500,2204167,2245834},{48334,40000,26667,13334,0})-31667*$D$2)&lt;=0,0,ROUND(MAX(0,(A18-B18)-ROUNDUP(IF((A18-B18)&lt;=158333,54167,(A18-B18)*LOOKUP((A18-B18),{0,158334,300000,550000,708331},{0,0.3,0.2,0.1,0})+LOOKUP((A18-B18),{0,158334,300000,550000,708331},{0,6667,36667,91667,162500})),0)-LOOKUP((A18-B18),{0,2120834,2162500,2204167,2245834},{48334,40000,26667,13334,0})-31667*$D$2)*LOOKUP(MAX(0,(A18-B18)-ROUNDUP(IF((A18-B18)&lt;=158333,54167,(A18-B18)*LOOKUP((A18-B18),{0,158334,300000,550000,708331},{0,0.3,0.2,0.1,0})+LOOKUP((A18-B18),{0,158334,300000,550000,708331},{0,6667,36667,91667,162500})),0)-LOOKUP((A18-B18),{0,2120834,2162500,2204167,2245834},{48334,40000,26667,13334,0})-31667*$D$2),{0,162501,275001,579167,750001,1500001,3333334},{0.05105,0.1021,0.2042,0.23483,0.33693,0.4084,0.45945})-LOOKUP(MAX(0,(A18-B18)-ROUNDUP(IF((A18-B18)&lt;=158333,54167,(A18-B18)*LOOKUP((A18-B18),{0,158334,300000,550000,708331},{0,0.3,0.2,0.1,0})+LOOKUP((A18-B18),{0,158334,300000,550000,708331},{0,6667,36667,91667,162500})),0)-LOOKUP((A18-B18),{0,2120834,2162500,2204167,2245834},{48334,40000,26667,13334,0})-31667*$D$2),{0,162501,275001,579167,750001,1500001,3333334},{0,8296,36374,54113,130688,237893,408061}),-1))</f>
        <v/>
      </c>
      <c r="D18" s="6">
        <f>C18*12</f>
        <v/>
      </c>
      <c r="E18" s="6">
        <f>IF(A18*12&lt;651000,0,IF(A18*12&lt;1900000,A18*12-650000,IF(A18*12&lt;6600000,IF(FLOOR(A18*12,4000)&lt;=3600000,FLOOR(A18*12,4000)*0.7-80000,FLOOR(A18*12,4000)*0.8-440000),IF(A18*12&lt;=8500000,ROUNDDOWN(A18*12*0.9-1100000,0),A18*12-1950000))))</f>
        <v/>
      </c>
      <c r="F18" s="6">
        <f>LOOKUP(E18,{0,1320001,3360001,4890001,6550001,23500001},{950000,880000,680000,630000,580000,0})</f>
        <v/>
      </c>
      <c r="G18" s="6">
        <f>ROUNDDOWN(ROUND(ROUNDDOWN(ROUNDDOWN(MAX(0,E18-F18-B18*12-380000*$D$2),-3)*LOOKUP(ROUNDDOWN(MAX(0,E18-F18-B18*12-380000*$D$2),-3),{0,1950001,3300001,6950001,9000001,18000001,40000001},{0.05,0.1,0.2,0.23,0.33,0.4,0.45})-LOOKUP(ROUNDDOWN(MAX(0,E18-F18-B18*12-380000*$D$2),-3),{0,1950001,3300001,6950001,9000001,18000001,40000001},{0,97500,427500,636000,1536000,2796000,4796000}),0)*1.021,2),-2)</f>
        <v/>
      </c>
      <c r="H18" s="6">
        <f>D18-G18</f>
        <v/>
      </c>
      <c r="I18" s="6">
        <f>IF(A18*12&lt;691000,0,IF(A18*12&lt;2191000,A18*12-740000,IF(A18*12&lt;2193000,1451000,IF(A18*12&lt;2196000,1453000,IF(A18*12&lt;2200000,1456000,IF(A18*12&lt;6600000,IF(FLOOR(A18*12,4000)&lt;=3600000,FLOOR(A18*12,4000)*0.7-80000,FLOOR(A18*12,4000)*0.8-440000),IF(A18*12&lt;=8500000,ROUNDDOWN(A18*12*0.9-1100000,0),A18*12-1950000)))))))</f>
        <v/>
      </c>
      <c r="J18" s="6">
        <f>LOOKUP(I18,{0,4890001,6550001,23500001},{1040000,670000,620000,0})</f>
        <v/>
      </c>
      <c r="K18" s="6">
        <f>ROUNDDOWN(ROUND(ROUNDDOWN(ROUNDDOWN(MAX(0,I18-J18-B18*12-380000*$D$2),-3)*LOOKUP(ROUNDDOWN(MAX(0,I18-J18-B18*12-380000*$D$2),-3),{0,1950001,3300001,6950001,9000001,18000001,40000001},{0.05,0.1,0.2,0.23,0.33,0.4,0.45})-LOOKUP(ROUNDDOWN(MAX(0,I18-J18-B18*12-380000*$D$2),-3),{0,1950001,3300001,6950001,9000001,18000001,40000001},{0,97500,427500,636000,1536000,2796000,4796000}),0)*1.021,2),-2)</f>
        <v/>
      </c>
      <c r="L18" s="6">
        <f>D18-K18</f>
        <v/>
      </c>
      <c r="M18" s="6">
        <f>L18-H18</f>
        <v/>
      </c>
      <c r="N18" s="8">
        <f>IF(C18=0,"－",L18/C18)</f>
        <v/>
      </c>
      <c r="O18" s="6">
        <f>IF(MAX(0,(A18-B18)-ROUNDUP(IF((A18-B18)&lt;=169444,57500,(A18-B18)*LOOKUP((A18-B18),{0,169445,300000,550000,708331},{0,0.3,0.2,0.1,0})+LOOKUP((A18-B18),{0,169445,300000,550000,708331},{0,6667,36667,91667,162500})),0)-LOOKUP((A18-B18),{0,2120834,2162500,2204167,2245834},{51667,40000,26667,13334,0})-31667*$D$2)&lt;=0,0,ROUND(MAX(0,(A18-B18)-ROUNDUP(IF((A18-B18)&lt;=169444,57500,(A18-B18)*LOOKUP((A18-B18),{0,169445,300000,550000,708331},{0,0.3,0.2,0.1,0})+LOOKUP((A18-B18),{0,169445,300000,550000,708331},{0,6667,36667,91667,162500})),0)-LOOKUP((A18-B18),{0,2120834,2162500,2204167,2245834},{51667,40000,26667,13334,0})-31667*$D$2)*LOOKUP(MAX(0,(A18-B18)-ROUNDUP(IF((A18-B18)&lt;=169444,57500,(A18-B18)*LOOKUP((A18-B18),{0,169445,300000,550000,708331},{0,0.3,0.2,0.1,0})+LOOKUP((A18-B18),{0,169445,300000,550000,708331},{0,6667,36667,91667,162500})),0)-LOOKUP((A18-B18),{0,2120834,2162500,2204167,2245834},{51667,40000,26667,13334,0})-31667*$D$2),{0,162501,275001,579167,750001,1500001,3333334},{0.05105,0.1021,0.2042,0.23483,0.33693,0.4084,0.45945})-LOOKUP(MAX(0,(A18-B18)-ROUNDUP(IF((A18-B18)&lt;=169444,57500,(A18-B18)*LOOKUP((A18-B18),{0,169445,300000,550000,708331},{0,0.3,0.2,0.1,0})+LOOKUP((A18-B18),{0,169445,300000,550000,708331},{0,6667,36667,91667,162500})),0)-LOOKUP((A18-B18),{0,2120834,2162500,2204167,2245834},{51667,40000,26667,13334,0})-31667*$D$2),{0,162501,275001,579167,750001,1500001,3333334},{0,8296,36374,54113,130688,237893,408061}),-1))</f>
        <v/>
      </c>
    </row>
    <row r="19">
      <c r="A19" s="4" t="n">
        <v>290000</v>
      </c>
      <c r="B19" s="6">
        <f>ROUND(A19*$B$2,0)</f>
        <v/>
      </c>
      <c r="C19" s="6">
        <f>IF(MAX(0,(A19-B19)-ROUNDUP(IF((A19-B19)&lt;=158333,54167,(A19-B19)*LOOKUP((A19-B19),{0,158334,300000,550000,708331},{0,0.3,0.2,0.1,0})+LOOKUP((A19-B19),{0,158334,300000,550000,708331},{0,6667,36667,91667,162500})),0)-LOOKUP((A19-B19),{0,2120834,2162500,2204167,2245834},{48334,40000,26667,13334,0})-31667*$D$2)&lt;=0,0,ROUND(MAX(0,(A19-B19)-ROUNDUP(IF((A19-B19)&lt;=158333,54167,(A19-B19)*LOOKUP((A19-B19),{0,158334,300000,550000,708331},{0,0.3,0.2,0.1,0})+LOOKUP((A19-B19),{0,158334,300000,550000,708331},{0,6667,36667,91667,162500})),0)-LOOKUP((A19-B19),{0,2120834,2162500,2204167,2245834},{48334,40000,26667,13334,0})-31667*$D$2)*LOOKUP(MAX(0,(A19-B19)-ROUNDUP(IF((A19-B19)&lt;=158333,54167,(A19-B19)*LOOKUP((A19-B19),{0,158334,300000,550000,708331},{0,0.3,0.2,0.1,0})+LOOKUP((A19-B19),{0,158334,300000,550000,708331},{0,6667,36667,91667,162500})),0)-LOOKUP((A19-B19),{0,2120834,2162500,2204167,2245834},{48334,40000,26667,13334,0})-31667*$D$2),{0,162501,275001,579167,750001,1500001,3333334},{0.05105,0.1021,0.2042,0.23483,0.33693,0.4084,0.45945})-LOOKUP(MAX(0,(A19-B19)-ROUNDUP(IF((A19-B19)&lt;=158333,54167,(A19-B19)*LOOKUP((A19-B19),{0,158334,300000,550000,708331},{0,0.3,0.2,0.1,0})+LOOKUP((A19-B19),{0,158334,300000,550000,708331},{0,6667,36667,91667,162500})),0)-LOOKUP((A19-B19),{0,2120834,2162500,2204167,2245834},{48334,40000,26667,13334,0})-31667*$D$2),{0,162501,275001,579167,750001,1500001,3333334},{0,8296,36374,54113,130688,237893,408061}),-1))</f>
        <v/>
      </c>
      <c r="D19" s="6">
        <f>C19*12</f>
        <v/>
      </c>
      <c r="E19" s="6">
        <f>IF(A19*12&lt;651000,0,IF(A19*12&lt;1900000,A19*12-650000,IF(A19*12&lt;6600000,IF(FLOOR(A19*12,4000)&lt;=3600000,FLOOR(A19*12,4000)*0.7-80000,FLOOR(A19*12,4000)*0.8-440000),IF(A19*12&lt;=8500000,ROUNDDOWN(A19*12*0.9-1100000,0),A19*12-1950000))))</f>
        <v/>
      </c>
      <c r="F19" s="6">
        <f>LOOKUP(E19,{0,1320001,3360001,4890001,6550001,23500001},{950000,880000,680000,630000,580000,0})</f>
        <v/>
      </c>
      <c r="G19" s="6">
        <f>ROUNDDOWN(ROUND(ROUNDDOWN(ROUNDDOWN(MAX(0,E19-F19-B19*12-380000*$D$2),-3)*LOOKUP(ROUNDDOWN(MAX(0,E19-F19-B19*12-380000*$D$2),-3),{0,1950001,3300001,6950001,9000001,18000001,40000001},{0.05,0.1,0.2,0.23,0.33,0.4,0.45})-LOOKUP(ROUNDDOWN(MAX(0,E19-F19-B19*12-380000*$D$2),-3),{0,1950001,3300001,6950001,9000001,18000001,40000001},{0,97500,427500,636000,1536000,2796000,4796000}),0)*1.021,2),-2)</f>
        <v/>
      </c>
      <c r="H19" s="6">
        <f>D19-G19</f>
        <v/>
      </c>
      <c r="I19" s="6">
        <f>IF(A19*12&lt;691000,0,IF(A19*12&lt;2191000,A19*12-740000,IF(A19*12&lt;2193000,1451000,IF(A19*12&lt;2196000,1453000,IF(A19*12&lt;2200000,1456000,IF(A19*12&lt;6600000,IF(FLOOR(A19*12,4000)&lt;=3600000,FLOOR(A19*12,4000)*0.7-80000,FLOOR(A19*12,4000)*0.8-440000),IF(A19*12&lt;=8500000,ROUNDDOWN(A19*12*0.9-1100000,0),A19*12-1950000)))))))</f>
        <v/>
      </c>
      <c r="J19" s="6">
        <f>LOOKUP(I19,{0,4890001,6550001,23500001},{1040000,670000,620000,0})</f>
        <v/>
      </c>
      <c r="K19" s="6">
        <f>ROUNDDOWN(ROUND(ROUNDDOWN(ROUNDDOWN(MAX(0,I19-J19-B19*12-380000*$D$2),-3)*LOOKUP(ROUNDDOWN(MAX(0,I19-J19-B19*12-380000*$D$2),-3),{0,1950001,3300001,6950001,9000001,18000001,40000001},{0.05,0.1,0.2,0.23,0.33,0.4,0.45})-LOOKUP(ROUNDDOWN(MAX(0,I19-J19-B19*12-380000*$D$2),-3),{0,1950001,3300001,6950001,9000001,18000001,40000001},{0,97500,427500,636000,1536000,2796000,4796000}),0)*1.021,2),-2)</f>
        <v/>
      </c>
      <c r="L19" s="6">
        <f>D19-K19</f>
        <v/>
      </c>
      <c r="M19" s="6">
        <f>L19-H19</f>
        <v/>
      </c>
      <c r="N19" s="8">
        <f>IF(C19=0,"－",L19/C19)</f>
        <v/>
      </c>
      <c r="O19" s="6">
        <f>IF(MAX(0,(A19-B19)-ROUNDUP(IF((A19-B19)&lt;=169444,57500,(A19-B19)*LOOKUP((A19-B19),{0,169445,300000,550000,708331},{0,0.3,0.2,0.1,0})+LOOKUP((A19-B19),{0,169445,300000,550000,708331},{0,6667,36667,91667,162500})),0)-LOOKUP((A19-B19),{0,2120834,2162500,2204167,2245834},{51667,40000,26667,13334,0})-31667*$D$2)&lt;=0,0,ROUND(MAX(0,(A19-B19)-ROUNDUP(IF((A19-B19)&lt;=169444,57500,(A19-B19)*LOOKUP((A19-B19),{0,169445,300000,550000,708331},{0,0.3,0.2,0.1,0})+LOOKUP((A19-B19),{0,169445,300000,550000,708331},{0,6667,36667,91667,162500})),0)-LOOKUP((A19-B19),{0,2120834,2162500,2204167,2245834},{51667,40000,26667,13334,0})-31667*$D$2)*LOOKUP(MAX(0,(A19-B19)-ROUNDUP(IF((A19-B19)&lt;=169444,57500,(A19-B19)*LOOKUP((A19-B19),{0,169445,300000,550000,708331},{0,0.3,0.2,0.1,0})+LOOKUP((A19-B19),{0,169445,300000,550000,708331},{0,6667,36667,91667,162500})),0)-LOOKUP((A19-B19),{0,2120834,2162500,2204167,2245834},{51667,40000,26667,13334,0})-31667*$D$2),{0,162501,275001,579167,750001,1500001,3333334},{0.05105,0.1021,0.2042,0.23483,0.33693,0.4084,0.45945})-LOOKUP(MAX(0,(A19-B19)-ROUNDUP(IF((A19-B19)&lt;=169444,57500,(A19-B19)*LOOKUP((A19-B19),{0,169445,300000,550000,708331},{0,0.3,0.2,0.1,0})+LOOKUP((A19-B19),{0,169445,300000,550000,708331},{0,6667,36667,91667,162500})),0)-LOOKUP((A19-B19),{0,2120834,2162500,2204167,2245834},{51667,40000,26667,13334,0})-31667*$D$2),{0,162501,275001,579167,750001,1500001,3333334},{0,8296,36374,54113,130688,237893,408061}),-1))</f>
        <v/>
      </c>
    </row>
    <row r="20">
      <c r="A20" s="4" t="n">
        <v>300000</v>
      </c>
      <c r="B20" s="6">
        <f>ROUND(A20*$B$2,0)</f>
        <v/>
      </c>
      <c r="C20" s="6">
        <f>IF(MAX(0,(A20-B20)-ROUNDUP(IF((A20-B20)&lt;=158333,54167,(A20-B20)*LOOKUP((A20-B20),{0,158334,300000,550000,708331},{0,0.3,0.2,0.1,0})+LOOKUP((A20-B20),{0,158334,300000,550000,708331},{0,6667,36667,91667,162500})),0)-LOOKUP((A20-B20),{0,2120834,2162500,2204167,2245834},{48334,40000,26667,13334,0})-31667*$D$2)&lt;=0,0,ROUND(MAX(0,(A20-B20)-ROUNDUP(IF((A20-B20)&lt;=158333,54167,(A20-B20)*LOOKUP((A20-B20),{0,158334,300000,550000,708331},{0,0.3,0.2,0.1,0})+LOOKUP((A20-B20),{0,158334,300000,550000,708331},{0,6667,36667,91667,162500})),0)-LOOKUP((A20-B20),{0,2120834,2162500,2204167,2245834},{48334,40000,26667,13334,0})-31667*$D$2)*LOOKUP(MAX(0,(A20-B20)-ROUNDUP(IF((A20-B20)&lt;=158333,54167,(A20-B20)*LOOKUP((A20-B20),{0,158334,300000,550000,708331},{0,0.3,0.2,0.1,0})+LOOKUP((A20-B20),{0,158334,300000,550000,708331},{0,6667,36667,91667,162500})),0)-LOOKUP((A20-B20),{0,2120834,2162500,2204167,2245834},{48334,40000,26667,13334,0})-31667*$D$2),{0,162501,275001,579167,750001,1500001,3333334},{0.05105,0.1021,0.2042,0.23483,0.33693,0.4084,0.45945})-LOOKUP(MAX(0,(A20-B20)-ROUNDUP(IF((A20-B20)&lt;=158333,54167,(A20-B20)*LOOKUP((A20-B20),{0,158334,300000,550000,708331},{0,0.3,0.2,0.1,0})+LOOKUP((A20-B20),{0,158334,300000,550000,708331},{0,6667,36667,91667,162500})),0)-LOOKUP((A20-B20),{0,2120834,2162500,2204167,2245834},{48334,40000,26667,13334,0})-31667*$D$2),{0,162501,275001,579167,750001,1500001,3333334},{0,8296,36374,54113,130688,237893,408061}),-1))</f>
        <v/>
      </c>
      <c r="D20" s="6">
        <f>C20*12</f>
        <v/>
      </c>
      <c r="E20" s="6">
        <f>IF(A20*12&lt;651000,0,IF(A20*12&lt;1900000,A20*12-650000,IF(A20*12&lt;6600000,IF(FLOOR(A20*12,4000)&lt;=3600000,FLOOR(A20*12,4000)*0.7-80000,FLOOR(A20*12,4000)*0.8-440000),IF(A20*12&lt;=8500000,ROUNDDOWN(A20*12*0.9-1100000,0),A20*12-1950000))))</f>
        <v/>
      </c>
      <c r="F20" s="6">
        <f>LOOKUP(E20,{0,1320001,3360001,4890001,6550001,23500001},{950000,880000,680000,630000,580000,0})</f>
        <v/>
      </c>
      <c r="G20" s="6">
        <f>ROUNDDOWN(ROUND(ROUNDDOWN(ROUNDDOWN(MAX(0,E20-F20-B20*12-380000*$D$2),-3)*LOOKUP(ROUNDDOWN(MAX(0,E20-F20-B20*12-380000*$D$2),-3),{0,1950001,3300001,6950001,9000001,18000001,40000001},{0.05,0.1,0.2,0.23,0.33,0.4,0.45})-LOOKUP(ROUNDDOWN(MAX(0,E20-F20-B20*12-380000*$D$2),-3),{0,1950001,3300001,6950001,9000001,18000001,40000001},{0,97500,427500,636000,1536000,2796000,4796000}),0)*1.021,2),-2)</f>
        <v/>
      </c>
      <c r="H20" s="6">
        <f>D20-G20</f>
        <v/>
      </c>
      <c r="I20" s="6">
        <f>IF(A20*12&lt;691000,0,IF(A20*12&lt;2191000,A20*12-740000,IF(A20*12&lt;2193000,1451000,IF(A20*12&lt;2196000,1453000,IF(A20*12&lt;2200000,1456000,IF(A20*12&lt;6600000,IF(FLOOR(A20*12,4000)&lt;=3600000,FLOOR(A20*12,4000)*0.7-80000,FLOOR(A20*12,4000)*0.8-440000),IF(A20*12&lt;=8500000,ROUNDDOWN(A20*12*0.9-1100000,0),A20*12-1950000)))))))</f>
        <v/>
      </c>
      <c r="J20" s="6">
        <f>LOOKUP(I20,{0,4890001,6550001,23500001},{1040000,670000,620000,0})</f>
        <v/>
      </c>
      <c r="K20" s="6">
        <f>ROUNDDOWN(ROUND(ROUNDDOWN(ROUNDDOWN(MAX(0,I20-J20-B20*12-380000*$D$2),-3)*LOOKUP(ROUNDDOWN(MAX(0,I20-J20-B20*12-380000*$D$2),-3),{0,1950001,3300001,6950001,9000001,18000001,40000001},{0.05,0.1,0.2,0.23,0.33,0.4,0.45})-LOOKUP(ROUNDDOWN(MAX(0,I20-J20-B20*12-380000*$D$2),-3),{0,1950001,3300001,6950001,9000001,18000001,40000001},{0,97500,427500,636000,1536000,2796000,4796000}),0)*1.021,2),-2)</f>
        <v/>
      </c>
      <c r="L20" s="6">
        <f>D20-K20</f>
        <v/>
      </c>
      <c r="M20" s="6">
        <f>L20-H20</f>
        <v/>
      </c>
      <c r="N20" s="8">
        <f>IF(C20=0,"－",L20/C20)</f>
        <v/>
      </c>
      <c r="O20" s="6">
        <f>IF(MAX(0,(A20-B20)-ROUNDUP(IF((A20-B20)&lt;=169444,57500,(A20-B20)*LOOKUP((A20-B20),{0,169445,300000,550000,708331},{0,0.3,0.2,0.1,0})+LOOKUP((A20-B20),{0,169445,300000,550000,708331},{0,6667,36667,91667,162500})),0)-LOOKUP((A20-B20),{0,2120834,2162500,2204167,2245834},{51667,40000,26667,13334,0})-31667*$D$2)&lt;=0,0,ROUND(MAX(0,(A20-B20)-ROUNDUP(IF((A20-B20)&lt;=169444,57500,(A20-B20)*LOOKUP((A20-B20),{0,169445,300000,550000,708331},{0,0.3,0.2,0.1,0})+LOOKUP((A20-B20),{0,169445,300000,550000,708331},{0,6667,36667,91667,162500})),0)-LOOKUP((A20-B20),{0,2120834,2162500,2204167,2245834},{51667,40000,26667,13334,0})-31667*$D$2)*LOOKUP(MAX(0,(A20-B20)-ROUNDUP(IF((A20-B20)&lt;=169444,57500,(A20-B20)*LOOKUP((A20-B20),{0,169445,300000,550000,708331},{0,0.3,0.2,0.1,0})+LOOKUP((A20-B20),{0,169445,300000,550000,708331},{0,6667,36667,91667,162500})),0)-LOOKUP((A20-B20),{0,2120834,2162500,2204167,2245834},{51667,40000,26667,13334,0})-31667*$D$2),{0,162501,275001,579167,750001,1500001,3333334},{0.05105,0.1021,0.2042,0.23483,0.33693,0.4084,0.45945})-LOOKUP(MAX(0,(A20-B20)-ROUNDUP(IF((A20-B20)&lt;=169444,57500,(A20-B20)*LOOKUP((A20-B20),{0,169445,300000,550000,708331},{0,0.3,0.2,0.1,0})+LOOKUP((A20-B20),{0,169445,300000,550000,708331},{0,6667,36667,91667,162500})),0)-LOOKUP((A20-B20),{0,2120834,2162500,2204167,2245834},{51667,40000,26667,13334,0})-31667*$D$2),{0,162501,275001,579167,750001,1500001,3333334},{0,8296,36374,54113,130688,237893,408061}),-1))</f>
        <v/>
      </c>
    </row>
    <row r="21">
      <c r="A21" s="4" t="n">
        <v>310000</v>
      </c>
      <c r="B21" s="6">
        <f>ROUND(A21*$B$2,0)</f>
        <v/>
      </c>
      <c r="C21" s="6">
        <f>IF(MAX(0,(A21-B21)-ROUNDUP(IF((A21-B21)&lt;=158333,54167,(A21-B21)*LOOKUP((A21-B21),{0,158334,300000,550000,708331},{0,0.3,0.2,0.1,0})+LOOKUP((A21-B21),{0,158334,300000,550000,708331},{0,6667,36667,91667,162500})),0)-LOOKUP((A21-B21),{0,2120834,2162500,2204167,2245834},{48334,40000,26667,13334,0})-31667*$D$2)&lt;=0,0,ROUND(MAX(0,(A21-B21)-ROUNDUP(IF((A21-B21)&lt;=158333,54167,(A21-B21)*LOOKUP((A21-B21),{0,158334,300000,550000,708331},{0,0.3,0.2,0.1,0})+LOOKUP((A21-B21),{0,158334,300000,550000,708331},{0,6667,36667,91667,162500})),0)-LOOKUP((A21-B21),{0,2120834,2162500,2204167,2245834},{48334,40000,26667,13334,0})-31667*$D$2)*LOOKUP(MAX(0,(A21-B21)-ROUNDUP(IF((A21-B21)&lt;=158333,54167,(A21-B21)*LOOKUP((A21-B21),{0,158334,300000,550000,708331},{0,0.3,0.2,0.1,0})+LOOKUP((A21-B21),{0,158334,300000,550000,708331},{0,6667,36667,91667,162500})),0)-LOOKUP((A21-B21),{0,2120834,2162500,2204167,2245834},{48334,40000,26667,13334,0})-31667*$D$2),{0,162501,275001,579167,750001,1500001,3333334},{0.05105,0.1021,0.2042,0.23483,0.33693,0.4084,0.45945})-LOOKUP(MAX(0,(A21-B21)-ROUNDUP(IF((A21-B21)&lt;=158333,54167,(A21-B21)*LOOKUP((A21-B21),{0,158334,300000,550000,708331},{0,0.3,0.2,0.1,0})+LOOKUP((A21-B21),{0,158334,300000,550000,708331},{0,6667,36667,91667,162500})),0)-LOOKUP((A21-B21),{0,2120834,2162500,2204167,2245834},{48334,40000,26667,13334,0})-31667*$D$2),{0,162501,275001,579167,750001,1500001,3333334},{0,8296,36374,54113,130688,237893,408061}),-1))</f>
        <v/>
      </c>
      <c r="D21" s="6">
        <f>C21*12</f>
        <v/>
      </c>
      <c r="E21" s="6">
        <f>IF(A21*12&lt;651000,0,IF(A21*12&lt;1900000,A21*12-650000,IF(A21*12&lt;6600000,IF(FLOOR(A21*12,4000)&lt;=3600000,FLOOR(A21*12,4000)*0.7-80000,FLOOR(A21*12,4000)*0.8-440000),IF(A21*12&lt;=8500000,ROUNDDOWN(A21*12*0.9-1100000,0),A21*12-1950000))))</f>
        <v/>
      </c>
      <c r="F21" s="6">
        <f>LOOKUP(E21,{0,1320001,3360001,4890001,6550001,23500001},{950000,880000,680000,630000,580000,0})</f>
        <v/>
      </c>
      <c r="G21" s="6">
        <f>ROUNDDOWN(ROUND(ROUNDDOWN(ROUNDDOWN(MAX(0,E21-F21-B21*12-380000*$D$2),-3)*LOOKUP(ROUNDDOWN(MAX(0,E21-F21-B21*12-380000*$D$2),-3),{0,1950001,3300001,6950001,9000001,18000001,40000001},{0.05,0.1,0.2,0.23,0.33,0.4,0.45})-LOOKUP(ROUNDDOWN(MAX(0,E21-F21-B21*12-380000*$D$2),-3),{0,1950001,3300001,6950001,9000001,18000001,40000001},{0,97500,427500,636000,1536000,2796000,4796000}),0)*1.021,2),-2)</f>
        <v/>
      </c>
      <c r="H21" s="6">
        <f>D21-G21</f>
        <v/>
      </c>
      <c r="I21" s="6">
        <f>IF(A21*12&lt;691000,0,IF(A21*12&lt;2191000,A21*12-740000,IF(A21*12&lt;2193000,1451000,IF(A21*12&lt;2196000,1453000,IF(A21*12&lt;2200000,1456000,IF(A21*12&lt;6600000,IF(FLOOR(A21*12,4000)&lt;=3600000,FLOOR(A21*12,4000)*0.7-80000,FLOOR(A21*12,4000)*0.8-440000),IF(A21*12&lt;=8500000,ROUNDDOWN(A21*12*0.9-1100000,0),A21*12-1950000)))))))</f>
        <v/>
      </c>
      <c r="J21" s="6">
        <f>LOOKUP(I21,{0,4890001,6550001,23500001},{1040000,670000,620000,0})</f>
        <v/>
      </c>
      <c r="K21" s="6">
        <f>ROUNDDOWN(ROUND(ROUNDDOWN(ROUNDDOWN(MAX(0,I21-J21-B21*12-380000*$D$2),-3)*LOOKUP(ROUNDDOWN(MAX(0,I21-J21-B21*12-380000*$D$2),-3),{0,1950001,3300001,6950001,9000001,18000001,40000001},{0.05,0.1,0.2,0.23,0.33,0.4,0.45})-LOOKUP(ROUNDDOWN(MAX(0,I21-J21-B21*12-380000*$D$2),-3),{0,1950001,3300001,6950001,9000001,18000001,40000001},{0,97500,427500,636000,1536000,2796000,4796000}),0)*1.021,2),-2)</f>
        <v/>
      </c>
      <c r="L21" s="6">
        <f>D21-K21</f>
        <v/>
      </c>
      <c r="M21" s="6">
        <f>L21-H21</f>
        <v/>
      </c>
      <c r="N21" s="8">
        <f>IF(C21=0,"－",L21/C21)</f>
        <v/>
      </c>
      <c r="O21" s="6">
        <f>IF(MAX(0,(A21-B21)-ROUNDUP(IF((A21-B21)&lt;=169444,57500,(A21-B21)*LOOKUP((A21-B21),{0,169445,300000,550000,708331},{0,0.3,0.2,0.1,0})+LOOKUP((A21-B21),{0,169445,300000,550000,708331},{0,6667,36667,91667,162500})),0)-LOOKUP((A21-B21),{0,2120834,2162500,2204167,2245834},{51667,40000,26667,13334,0})-31667*$D$2)&lt;=0,0,ROUND(MAX(0,(A21-B21)-ROUNDUP(IF((A21-B21)&lt;=169444,57500,(A21-B21)*LOOKUP((A21-B21),{0,169445,300000,550000,708331},{0,0.3,0.2,0.1,0})+LOOKUP((A21-B21),{0,169445,300000,550000,708331},{0,6667,36667,91667,162500})),0)-LOOKUP((A21-B21),{0,2120834,2162500,2204167,2245834},{51667,40000,26667,13334,0})-31667*$D$2)*LOOKUP(MAX(0,(A21-B21)-ROUNDUP(IF((A21-B21)&lt;=169444,57500,(A21-B21)*LOOKUP((A21-B21),{0,169445,300000,550000,708331},{0,0.3,0.2,0.1,0})+LOOKUP((A21-B21),{0,169445,300000,550000,708331},{0,6667,36667,91667,162500})),0)-LOOKUP((A21-B21),{0,2120834,2162500,2204167,2245834},{51667,40000,26667,13334,0})-31667*$D$2),{0,162501,275001,579167,750001,1500001,3333334},{0.05105,0.1021,0.2042,0.23483,0.33693,0.4084,0.45945})-LOOKUP(MAX(0,(A21-B21)-ROUNDUP(IF((A21-B21)&lt;=169444,57500,(A21-B21)*LOOKUP((A21-B21),{0,169445,300000,550000,708331},{0,0.3,0.2,0.1,0})+LOOKUP((A21-B21),{0,169445,300000,550000,708331},{0,6667,36667,91667,162500})),0)-LOOKUP((A21-B21),{0,2120834,2162500,2204167,2245834},{51667,40000,26667,13334,0})-31667*$D$2),{0,162501,275001,579167,750001,1500001,3333334},{0,8296,36374,54113,130688,237893,408061}),-1))</f>
        <v/>
      </c>
    </row>
    <row r="22">
      <c r="A22" s="4" t="n">
        <v>320000</v>
      </c>
      <c r="B22" s="6">
        <f>ROUND(A22*$B$2,0)</f>
        <v/>
      </c>
      <c r="C22" s="6">
        <f>IF(MAX(0,(A22-B22)-ROUNDUP(IF((A22-B22)&lt;=158333,54167,(A22-B22)*LOOKUP((A22-B22),{0,158334,300000,550000,708331},{0,0.3,0.2,0.1,0})+LOOKUP((A22-B22),{0,158334,300000,550000,708331},{0,6667,36667,91667,162500})),0)-LOOKUP((A22-B22),{0,2120834,2162500,2204167,2245834},{48334,40000,26667,13334,0})-31667*$D$2)&lt;=0,0,ROUND(MAX(0,(A22-B22)-ROUNDUP(IF((A22-B22)&lt;=158333,54167,(A22-B22)*LOOKUP((A22-B22),{0,158334,300000,550000,708331},{0,0.3,0.2,0.1,0})+LOOKUP((A22-B22),{0,158334,300000,550000,708331},{0,6667,36667,91667,162500})),0)-LOOKUP((A22-B22),{0,2120834,2162500,2204167,2245834},{48334,40000,26667,13334,0})-31667*$D$2)*LOOKUP(MAX(0,(A22-B22)-ROUNDUP(IF((A22-B22)&lt;=158333,54167,(A22-B22)*LOOKUP((A22-B22),{0,158334,300000,550000,708331},{0,0.3,0.2,0.1,0})+LOOKUP((A22-B22),{0,158334,300000,550000,708331},{0,6667,36667,91667,162500})),0)-LOOKUP((A22-B22),{0,2120834,2162500,2204167,2245834},{48334,40000,26667,13334,0})-31667*$D$2),{0,162501,275001,579167,750001,1500001,3333334},{0.05105,0.1021,0.2042,0.23483,0.33693,0.4084,0.45945})-LOOKUP(MAX(0,(A22-B22)-ROUNDUP(IF((A22-B22)&lt;=158333,54167,(A22-B22)*LOOKUP((A22-B22),{0,158334,300000,550000,708331},{0,0.3,0.2,0.1,0})+LOOKUP((A22-B22),{0,158334,300000,550000,708331},{0,6667,36667,91667,162500})),0)-LOOKUP((A22-B22),{0,2120834,2162500,2204167,2245834},{48334,40000,26667,13334,0})-31667*$D$2),{0,162501,275001,579167,750001,1500001,3333334},{0,8296,36374,54113,130688,237893,408061}),-1))</f>
        <v/>
      </c>
      <c r="D22" s="6">
        <f>C22*12</f>
        <v/>
      </c>
      <c r="E22" s="6">
        <f>IF(A22*12&lt;651000,0,IF(A22*12&lt;1900000,A22*12-650000,IF(A22*12&lt;6600000,IF(FLOOR(A22*12,4000)&lt;=3600000,FLOOR(A22*12,4000)*0.7-80000,FLOOR(A22*12,4000)*0.8-440000),IF(A22*12&lt;=8500000,ROUNDDOWN(A22*12*0.9-1100000,0),A22*12-1950000))))</f>
        <v/>
      </c>
      <c r="F22" s="6">
        <f>LOOKUP(E22,{0,1320001,3360001,4890001,6550001,23500001},{950000,880000,680000,630000,580000,0})</f>
        <v/>
      </c>
      <c r="G22" s="6">
        <f>ROUNDDOWN(ROUND(ROUNDDOWN(ROUNDDOWN(MAX(0,E22-F22-B22*12-380000*$D$2),-3)*LOOKUP(ROUNDDOWN(MAX(0,E22-F22-B22*12-380000*$D$2),-3),{0,1950001,3300001,6950001,9000001,18000001,40000001},{0.05,0.1,0.2,0.23,0.33,0.4,0.45})-LOOKUP(ROUNDDOWN(MAX(0,E22-F22-B22*12-380000*$D$2),-3),{0,1950001,3300001,6950001,9000001,18000001,40000001},{0,97500,427500,636000,1536000,2796000,4796000}),0)*1.021,2),-2)</f>
        <v/>
      </c>
      <c r="H22" s="6">
        <f>D22-G22</f>
        <v/>
      </c>
      <c r="I22" s="6">
        <f>IF(A22*12&lt;691000,0,IF(A22*12&lt;2191000,A22*12-740000,IF(A22*12&lt;2193000,1451000,IF(A22*12&lt;2196000,1453000,IF(A22*12&lt;2200000,1456000,IF(A22*12&lt;6600000,IF(FLOOR(A22*12,4000)&lt;=3600000,FLOOR(A22*12,4000)*0.7-80000,FLOOR(A22*12,4000)*0.8-440000),IF(A22*12&lt;=8500000,ROUNDDOWN(A22*12*0.9-1100000,0),A22*12-1950000)))))))</f>
        <v/>
      </c>
      <c r="J22" s="6">
        <f>LOOKUP(I22,{0,4890001,6550001,23500001},{1040000,670000,620000,0})</f>
        <v/>
      </c>
      <c r="K22" s="6">
        <f>ROUNDDOWN(ROUND(ROUNDDOWN(ROUNDDOWN(MAX(0,I22-J22-B22*12-380000*$D$2),-3)*LOOKUP(ROUNDDOWN(MAX(0,I22-J22-B22*12-380000*$D$2),-3),{0,1950001,3300001,6950001,9000001,18000001,40000001},{0.05,0.1,0.2,0.23,0.33,0.4,0.45})-LOOKUP(ROUNDDOWN(MAX(0,I22-J22-B22*12-380000*$D$2),-3),{0,1950001,3300001,6950001,9000001,18000001,40000001},{0,97500,427500,636000,1536000,2796000,4796000}),0)*1.021,2),-2)</f>
        <v/>
      </c>
      <c r="L22" s="6">
        <f>D22-K22</f>
        <v/>
      </c>
      <c r="M22" s="6">
        <f>L22-H22</f>
        <v/>
      </c>
      <c r="N22" s="8">
        <f>IF(C22=0,"－",L22/C22)</f>
        <v/>
      </c>
      <c r="O22" s="6">
        <f>IF(MAX(0,(A22-B22)-ROUNDUP(IF((A22-B22)&lt;=169444,57500,(A22-B22)*LOOKUP((A22-B22),{0,169445,300000,550000,708331},{0,0.3,0.2,0.1,0})+LOOKUP((A22-B22),{0,169445,300000,550000,708331},{0,6667,36667,91667,162500})),0)-LOOKUP((A22-B22),{0,2120834,2162500,2204167,2245834},{51667,40000,26667,13334,0})-31667*$D$2)&lt;=0,0,ROUND(MAX(0,(A22-B22)-ROUNDUP(IF((A22-B22)&lt;=169444,57500,(A22-B22)*LOOKUP((A22-B22),{0,169445,300000,550000,708331},{0,0.3,0.2,0.1,0})+LOOKUP((A22-B22),{0,169445,300000,550000,708331},{0,6667,36667,91667,162500})),0)-LOOKUP((A22-B22),{0,2120834,2162500,2204167,2245834},{51667,40000,26667,13334,0})-31667*$D$2)*LOOKUP(MAX(0,(A22-B22)-ROUNDUP(IF((A22-B22)&lt;=169444,57500,(A22-B22)*LOOKUP((A22-B22),{0,169445,300000,550000,708331},{0,0.3,0.2,0.1,0})+LOOKUP((A22-B22),{0,169445,300000,550000,708331},{0,6667,36667,91667,162500})),0)-LOOKUP((A22-B22),{0,2120834,2162500,2204167,2245834},{51667,40000,26667,13334,0})-31667*$D$2),{0,162501,275001,579167,750001,1500001,3333334},{0.05105,0.1021,0.2042,0.23483,0.33693,0.4084,0.45945})-LOOKUP(MAX(0,(A22-B22)-ROUNDUP(IF((A22-B22)&lt;=169444,57500,(A22-B22)*LOOKUP((A22-B22),{0,169445,300000,550000,708331},{0,0.3,0.2,0.1,0})+LOOKUP((A22-B22),{0,169445,300000,550000,708331},{0,6667,36667,91667,162500})),0)-LOOKUP((A22-B22),{0,2120834,2162500,2204167,2245834},{51667,40000,26667,13334,0})-31667*$D$2),{0,162501,275001,579167,750001,1500001,3333334},{0,8296,36374,54113,130688,237893,408061}),-1))</f>
        <v/>
      </c>
    </row>
    <row r="23">
      <c r="A23" s="4" t="n">
        <v>330000</v>
      </c>
      <c r="B23" s="6">
        <f>ROUND(A23*$B$2,0)</f>
        <v/>
      </c>
      <c r="C23" s="6">
        <f>IF(MAX(0,(A23-B23)-ROUNDUP(IF((A23-B23)&lt;=158333,54167,(A23-B23)*LOOKUP((A23-B23),{0,158334,300000,550000,708331},{0,0.3,0.2,0.1,0})+LOOKUP((A23-B23),{0,158334,300000,550000,708331},{0,6667,36667,91667,162500})),0)-LOOKUP((A23-B23),{0,2120834,2162500,2204167,2245834},{48334,40000,26667,13334,0})-31667*$D$2)&lt;=0,0,ROUND(MAX(0,(A23-B23)-ROUNDUP(IF((A23-B23)&lt;=158333,54167,(A23-B23)*LOOKUP((A23-B23),{0,158334,300000,550000,708331},{0,0.3,0.2,0.1,0})+LOOKUP((A23-B23),{0,158334,300000,550000,708331},{0,6667,36667,91667,162500})),0)-LOOKUP((A23-B23),{0,2120834,2162500,2204167,2245834},{48334,40000,26667,13334,0})-31667*$D$2)*LOOKUP(MAX(0,(A23-B23)-ROUNDUP(IF((A23-B23)&lt;=158333,54167,(A23-B23)*LOOKUP((A23-B23),{0,158334,300000,550000,708331},{0,0.3,0.2,0.1,0})+LOOKUP((A23-B23),{0,158334,300000,550000,708331},{0,6667,36667,91667,162500})),0)-LOOKUP((A23-B23),{0,2120834,2162500,2204167,2245834},{48334,40000,26667,13334,0})-31667*$D$2),{0,162501,275001,579167,750001,1500001,3333334},{0.05105,0.1021,0.2042,0.23483,0.33693,0.4084,0.45945})-LOOKUP(MAX(0,(A23-B23)-ROUNDUP(IF((A23-B23)&lt;=158333,54167,(A23-B23)*LOOKUP((A23-B23),{0,158334,300000,550000,708331},{0,0.3,0.2,0.1,0})+LOOKUP((A23-B23),{0,158334,300000,550000,708331},{0,6667,36667,91667,162500})),0)-LOOKUP((A23-B23),{0,2120834,2162500,2204167,2245834},{48334,40000,26667,13334,0})-31667*$D$2),{0,162501,275001,579167,750001,1500001,3333334},{0,8296,36374,54113,130688,237893,408061}),-1))</f>
        <v/>
      </c>
      <c r="D23" s="6">
        <f>C23*12</f>
        <v/>
      </c>
      <c r="E23" s="6">
        <f>IF(A23*12&lt;651000,0,IF(A23*12&lt;1900000,A23*12-650000,IF(A23*12&lt;6600000,IF(FLOOR(A23*12,4000)&lt;=3600000,FLOOR(A23*12,4000)*0.7-80000,FLOOR(A23*12,4000)*0.8-440000),IF(A23*12&lt;=8500000,ROUNDDOWN(A23*12*0.9-1100000,0),A23*12-1950000))))</f>
        <v/>
      </c>
      <c r="F23" s="6">
        <f>LOOKUP(E23,{0,1320001,3360001,4890001,6550001,23500001},{950000,880000,680000,630000,580000,0})</f>
        <v/>
      </c>
      <c r="G23" s="6">
        <f>ROUNDDOWN(ROUND(ROUNDDOWN(ROUNDDOWN(MAX(0,E23-F23-B23*12-380000*$D$2),-3)*LOOKUP(ROUNDDOWN(MAX(0,E23-F23-B23*12-380000*$D$2),-3),{0,1950001,3300001,6950001,9000001,18000001,40000001},{0.05,0.1,0.2,0.23,0.33,0.4,0.45})-LOOKUP(ROUNDDOWN(MAX(0,E23-F23-B23*12-380000*$D$2),-3),{0,1950001,3300001,6950001,9000001,18000001,40000001},{0,97500,427500,636000,1536000,2796000,4796000}),0)*1.021,2),-2)</f>
        <v/>
      </c>
      <c r="H23" s="6">
        <f>D23-G23</f>
        <v/>
      </c>
      <c r="I23" s="6">
        <f>IF(A23*12&lt;691000,0,IF(A23*12&lt;2191000,A23*12-740000,IF(A23*12&lt;2193000,1451000,IF(A23*12&lt;2196000,1453000,IF(A23*12&lt;2200000,1456000,IF(A23*12&lt;6600000,IF(FLOOR(A23*12,4000)&lt;=3600000,FLOOR(A23*12,4000)*0.7-80000,FLOOR(A23*12,4000)*0.8-440000),IF(A23*12&lt;=8500000,ROUNDDOWN(A23*12*0.9-1100000,0),A23*12-1950000)))))))</f>
        <v/>
      </c>
      <c r="J23" s="6">
        <f>LOOKUP(I23,{0,4890001,6550001,23500001},{1040000,670000,620000,0})</f>
        <v/>
      </c>
      <c r="K23" s="6">
        <f>ROUNDDOWN(ROUND(ROUNDDOWN(ROUNDDOWN(MAX(0,I23-J23-B23*12-380000*$D$2),-3)*LOOKUP(ROUNDDOWN(MAX(0,I23-J23-B23*12-380000*$D$2),-3),{0,1950001,3300001,6950001,9000001,18000001,40000001},{0.05,0.1,0.2,0.23,0.33,0.4,0.45})-LOOKUP(ROUNDDOWN(MAX(0,I23-J23-B23*12-380000*$D$2),-3),{0,1950001,3300001,6950001,9000001,18000001,40000001},{0,97500,427500,636000,1536000,2796000,4796000}),0)*1.021,2),-2)</f>
        <v/>
      </c>
      <c r="L23" s="6">
        <f>D23-K23</f>
        <v/>
      </c>
      <c r="M23" s="6">
        <f>L23-H23</f>
        <v/>
      </c>
      <c r="N23" s="8">
        <f>IF(C23=0,"－",L23/C23)</f>
        <v/>
      </c>
      <c r="O23" s="6">
        <f>IF(MAX(0,(A23-B23)-ROUNDUP(IF((A23-B23)&lt;=169444,57500,(A23-B23)*LOOKUP((A23-B23),{0,169445,300000,550000,708331},{0,0.3,0.2,0.1,0})+LOOKUP((A23-B23),{0,169445,300000,550000,708331},{0,6667,36667,91667,162500})),0)-LOOKUP((A23-B23),{0,2120834,2162500,2204167,2245834},{51667,40000,26667,13334,0})-31667*$D$2)&lt;=0,0,ROUND(MAX(0,(A23-B23)-ROUNDUP(IF((A23-B23)&lt;=169444,57500,(A23-B23)*LOOKUP((A23-B23),{0,169445,300000,550000,708331},{0,0.3,0.2,0.1,0})+LOOKUP((A23-B23),{0,169445,300000,550000,708331},{0,6667,36667,91667,162500})),0)-LOOKUP((A23-B23),{0,2120834,2162500,2204167,2245834},{51667,40000,26667,13334,0})-31667*$D$2)*LOOKUP(MAX(0,(A23-B23)-ROUNDUP(IF((A23-B23)&lt;=169444,57500,(A23-B23)*LOOKUP((A23-B23),{0,169445,300000,550000,708331},{0,0.3,0.2,0.1,0})+LOOKUP((A23-B23),{0,169445,300000,550000,708331},{0,6667,36667,91667,162500})),0)-LOOKUP((A23-B23),{0,2120834,2162500,2204167,2245834},{51667,40000,26667,13334,0})-31667*$D$2),{0,162501,275001,579167,750001,1500001,3333334},{0.05105,0.1021,0.2042,0.23483,0.33693,0.4084,0.45945})-LOOKUP(MAX(0,(A23-B23)-ROUNDUP(IF((A23-B23)&lt;=169444,57500,(A23-B23)*LOOKUP((A23-B23),{0,169445,300000,550000,708331},{0,0.3,0.2,0.1,0})+LOOKUP((A23-B23),{0,169445,300000,550000,708331},{0,6667,36667,91667,162500})),0)-LOOKUP((A23-B23),{0,2120834,2162500,2204167,2245834},{51667,40000,26667,13334,0})-31667*$D$2),{0,162501,275001,579167,750001,1500001,3333334},{0,8296,36374,54113,130688,237893,408061}),-1))</f>
        <v/>
      </c>
    </row>
    <row r="24">
      <c r="A24" s="4" t="n">
        <v>340000</v>
      </c>
      <c r="B24" s="6">
        <f>ROUND(A24*$B$2,0)</f>
        <v/>
      </c>
      <c r="C24" s="6">
        <f>IF(MAX(0,(A24-B24)-ROUNDUP(IF((A24-B24)&lt;=158333,54167,(A24-B24)*LOOKUP((A24-B24),{0,158334,300000,550000,708331},{0,0.3,0.2,0.1,0})+LOOKUP((A24-B24),{0,158334,300000,550000,708331},{0,6667,36667,91667,162500})),0)-LOOKUP((A24-B24),{0,2120834,2162500,2204167,2245834},{48334,40000,26667,13334,0})-31667*$D$2)&lt;=0,0,ROUND(MAX(0,(A24-B24)-ROUNDUP(IF((A24-B24)&lt;=158333,54167,(A24-B24)*LOOKUP((A24-B24),{0,158334,300000,550000,708331},{0,0.3,0.2,0.1,0})+LOOKUP((A24-B24),{0,158334,300000,550000,708331},{0,6667,36667,91667,162500})),0)-LOOKUP((A24-B24),{0,2120834,2162500,2204167,2245834},{48334,40000,26667,13334,0})-31667*$D$2)*LOOKUP(MAX(0,(A24-B24)-ROUNDUP(IF((A24-B24)&lt;=158333,54167,(A24-B24)*LOOKUP((A24-B24),{0,158334,300000,550000,708331},{0,0.3,0.2,0.1,0})+LOOKUP((A24-B24),{0,158334,300000,550000,708331},{0,6667,36667,91667,162500})),0)-LOOKUP((A24-B24),{0,2120834,2162500,2204167,2245834},{48334,40000,26667,13334,0})-31667*$D$2),{0,162501,275001,579167,750001,1500001,3333334},{0.05105,0.1021,0.2042,0.23483,0.33693,0.4084,0.45945})-LOOKUP(MAX(0,(A24-B24)-ROUNDUP(IF((A24-B24)&lt;=158333,54167,(A24-B24)*LOOKUP((A24-B24),{0,158334,300000,550000,708331},{0,0.3,0.2,0.1,0})+LOOKUP((A24-B24),{0,158334,300000,550000,708331},{0,6667,36667,91667,162500})),0)-LOOKUP((A24-B24),{0,2120834,2162500,2204167,2245834},{48334,40000,26667,13334,0})-31667*$D$2),{0,162501,275001,579167,750001,1500001,3333334},{0,8296,36374,54113,130688,237893,408061}),-1))</f>
        <v/>
      </c>
      <c r="D24" s="6">
        <f>C24*12</f>
        <v/>
      </c>
      <c r="E24" s="6">
        <f>IF(A24*12&lt;651000,0,IF(A24*12&lt;1900000,A24*12-650000,IF(A24*12&lt;6600000,IF(FLOOR(A24*12,4000)&lt;=3600000,FLOOR(A24*12,4000)*0.7-80000,FLOOR(A24*12,4000)*0.8-440000),IF(A24*12&lt;=8500000,ROUNDDOWN(A24*12*0.9-1100000,0),A24*12-1950000))))</f>
        <v/>
      </c>
      <c r="F24" s="6">
        <f>LOOKUP(E24,{0,1320001,3360001,4890001,6550001,23500001},{950000,880000,680000,630000,580000,0})</f>
        <v/>
      </c>
      <c r="G24" s="6">
        <f>ROUNDDOWN(ROUND(ROUNDDOWN(ROUNDDOWN(MAX(0,E24-F24-B24*12-380000*$D$2),-3)*LOOKUP(ROUNDDOWN(MAX(0,E24-F24-B24*12-380000*$D$2),-3),{0,1950001,3300001,6950001,9000001,18000001,40000001},{0.05,0.1,0.2,0.23,0.33,0.4,0.45})-LOOKUP(ROUNDDOWN(MAX(0,E24-F24-B24*12-380000*$D$2),-3),{0,1950001,3300001,6950001,9000001,18000001,40000001},{0,97500,427500,636000,1536000,2796000,4796000}),0)*1.021,2),-2)</f>
        <v/>
      </c>
      <c r="H24" s="6">
        <f>D24-G24</f>
        <v/>
      </c>
      <c r="I24" s="6">
        <f>IF(A24*12&lt;691000,0,IF(A24*12&lt;2191000,A24*12-740000,IF(A24*12&lt;2193000,1451000,IF(A24*12&lt;2196000,1453000,IF(A24*12&lt;2200000,1456000,IF(A24*12&lt;6600000,IF(FLOOR(A24*12,4000)&lt;=3600000,FLOOR(A24*12,4000)*0.7-80000,FLOOR(A24*12,4000)*0.8-440000),IF(A24*12&lt;=8500000,ROUNDDOWN(A24*12*0.9-1100000,0),A24*12-1950000)))))))</f>
        <v/>
      </c>
      <c r="J24" s="6">
        <f>LOOKUP(I24,{0,4890001,6550001,23500001},{1040000,670000,620000,0})</f>
        <v/>
      </c>
      <c r="K24" s="6">
        <f>ROUNDDOWN(ROUND(ROUNDDOWN(ROUNDDOWN(MAX(0,I24-J24-B24*12-380000*$D$2),-3)*LOOKUP(ROUNDDOWN(MAX(0,I24-J24-B24*12-380000*$D$2),-3),{0,1950001,3300001,6950001,9000001,18000001,40000001},{0.05,0.1,0.2,0.23,0.33,0.4,0.45})-LOOKUP(ROUNDDOWN(MAX(0,I24-J24-B24*12-380000*$D$2),-3),{0,1950001,3300001,6950001,9000001,18000001,40000001},{0,97500,427500,636000,1536000,2796000,4796000}),0)*1.021,2),-2)</f>
        <v/>
      </c>
      <c r="L24" s="6">
        <f>D24-K24</f>
        <v/>
      </c>
      <c r="M24" s="6">
        <f>L24-H24</f>
        <v/>
      </c>
      <c r="N24" s="8">
        <f>IF(C24=0,"－",L24/C24)</f>
        <v/>
      </c>
      <c r="O24" s="6">
        <f>IF(MAX(0,(A24-B24)-ROUNDUP(IF((A24-B24)&lt;=169444,57500,(A24-B24)*LOOKUP((A24-B24),{0,169445,300000,550000,708331},{0,0.3,0.2,0.1,0})+LOOKUP((A24-B24),{0,169445,300000,550000,708331},{0,6667,36667,91667,162500})),0)-LOOKUP((A24-B24),{0,2120834,2162500,2204167,2245834},{51667,40000,26667,13334,0})-31667*$D$2)&lt;=0,0,ROUND(MAX(0,(A24-B24)-ROUNDUP(IF((A24-B24)&lt;=169444,57500,(A24-B24)*LOOKUP((A24-B24),{0,169445,300000,550000,708331},{0,0.3,0.2,0.1,0})+LOOKUP((A24-B24),{0,169445,300000,550000,708331},{0,6667,36667,91667,162500})),0)-LOOKUP((A24-B24),{0,2120834,2162500,2204167,2245834},{51667,40000,26667,13334,0})-31667*$D$2)*LOOKUP(MAX(0,(A24-B24)-ROUNDUP(IF((A24-B24)&lt;=169444,57500,(A24-B24)*LOOKUP((A24-B24),{0,169445,300000,550000,708331},{0,0.3,0.2,0.1,0})+LOOKUP((A24-B24),{0,169445,300000,550000,708331},{0,6667,36667,91667,162500})),0)-LOOKUP((A24-B24),{0,2120834,2162500,2204167,2245834},{51667,40000,26667,13334,0})-31667*$D$2),{0,162501,275001,579167,750001,1500001,3333334},{0.05105,0.1021,0.2042,0.23483,0.33693,0.4084,0.45945})-LOOKUP(MAX(0,(A24-B24)-ROUNDUP(IF((A24-B24)&lt;=169444,57500,(A24-B24)*LOOKUP((A24-B24),{0,169445,300000,550000,708331},{0,0.3,0.2,0.1,0})+LOOKUP((A24-B24),{0,169445,300000,550000,708331},{0,6667,36667,91667,162500})),0)-LOOKUP((A24-B24),{0,2120834,2162500,2204167,2245834},{51667,40000,26667,13334,0})-31667*$D$2),{0,162501,275001,579167,750001,1500001,3333334},{0,8296,36374,54113,130688,237893,408061}),-1))</f>
        <v/>
      </c>
    </row>
    <row r="25">
      <c r="A25" s="4" t="n">
        <v>350000</v>
      </c>
      <c r="B25" s="6">
        <f>ROUND(A25*$B$2,0)</f>
        <v/>
      </c>
      <c r="C25" s="6">
        <f>IF(MAX(0,(A25-B25)-ROUNDUP(IF((A25-B25)&lt;=158333,54167,(A25-B25)*LOOKUP((A25-B25),{0,158334,300000,550000,708331},{0,0.3,0.2,0.1,0})+LOOKUP((A25-B25),{0,158334,300000,550000,708331},{0,6667,36667,91667,162500})),0)-LOOKUP((A25-B25),{0,2120834,2162500,2204167,2245834},{48334,40000,26667,13334,0})-31667*$D$2)&lt;=0,0,ROUND(MAX(0,(A25-B25)-ROUNDUP(IF((A25-B25)&lt;=158333,54167,(A25-B25)*LOOKUP((A25-B25),{0,158334,300000,550000,708331},{0,0.3,0.2,0.1,0})+LOOKUP((A25-B25),{0,158334,300000,550000,708331},{0,6667,36667,91667,162500})),0)-LOOKUP((A25-B25),{0,2120834,2162500,2204167,2245834},{48334,40000,26667,13334,0})-31667*$D$2)*LOOKUP(MAX(0,(A25-B25)-ROUNDUP(IF((A25-B25)&lt;=158333,54167,(A25-B25)*LOOKUP((A25-B25),{0,158334,300000,550000,708331},{0,0.3,0.2,0.1,0})+LOOKUP((A25-B25),{0,158334,300000,550000,708331},{0,6667,36667,91667,162500})),0)-LOOKUP((A25-B25),{0,2120834,2162500,2204167,2245834},{48334,40000,26667,13334,0})-31667*$D$2),{0,162501,275001,579167,750001,1500001,3333334},{0.05105,0.1021,0.2042,0.23483,0.33693,0.4084,0.45945})-LOOKUP(MAX(0,(A25-B25)-ROUNDUP(IF((A25-B25)&lt;=158333,54167,(A25-B25)*LOOKUP((A25-B25),{0,158334,300000,550000,708331},{0,0.3,0.2,0.1,0})+LOOKUP((A25-B25),{0,158334,300000,550000,708331},{0,6667,36667,91667,162500})),0)-LOOKUP((A25-B25),{0,2120834,2162500,2204167,2245834},{48334,40000,26667,13334,0})-31667*$D$2),{0,162501,275001,579167,750001,1500001,3333334},{0,8296,36374,54113,130688,237893,408061}),-1))</f>
        <v/>
      </c>
      <c r="D25" s="6">
        <f>C25*12</f>
        <v/>
      </c>
      <c r="E25" s="6">
        <f>IF(A25*12&lt;651000,0,IF(A25*12&lt;1900000,A25*12-650000,IF(A25*12&lt;6600000,IF(FLOOR(A25*12,4000)&lt;=3600000,FLOOR(A25*12,4000)*0.7-80000,FLOOR(A25*12,4000)*0.8-440000),IF(A25*12&lt;=8500000,ROUNDDOWN(A25*12*0.9-1100000,0),A25*12-1950000))))</f>
        <v/>
      </c>
      <c r="F25" s="6">
        <f>LOOKUP(E25,{0,1320001,3360001,4890001,6550001,23500001},{950000,880000,680000,630000,580000,0})</f>
        <v/>
      </c>
      <c r="G25" s="6">
        <f>ROUNDDOWN(ROUND(ROUNDDOWN(ROUNDDOWN(MAX(0,E25-F25-B25*12-380000*$D$2),-3)*LOOKUP(ROUNDDOWN(MAX(0,E25-F25-B25*12-380000*$D$2),-3),{0,1950001,3300001,6950001,9000001,18000001,40000001},{0.05,0.1,0.2,0.23,0.33,0.4,0.45})-LOOKUP(ROUNDDOWN(MAX(0,E25-F25-B25*12-380000*$D$2),-3),{0,1950001,3300001,6950001,9000001,18000001,40000001},{0,97500,427500,636000,1536000,2796000,4796000}),0)*1.021,2),-2)</f>
        <v/>
      </c>
      <c r="H25" s="6">
        <f>D25-G25</f>
        <v/>
      </c>
      <c r="I25" s="6">
        <f>IF(A25*12&lt;691000,0,IF(A25*12&lt;2191000,A25*12-740000,IF(A25*12&lt;2193000,1451000,IF(A25*12&lt;2196000,1453000,IF(A25*12&lt;2200000,1456000,IF(A25*12&lt;6600000,IF(FLOOR(A25*12,4000)&lt;=3600000,FLOOR(A25*12,4000)*0.7-80000,FLOOR(A25*12,4000)*0.8-440000),IF(A25*12&lt;=8500000,ROUNDDOWN(A25*12*0.9-1100000,0),A25*12-1950000)))))))</f>
        <v/>
      </c>
      <c r="J25" s="6">
        <f>LOOKUP(I25,{0,4890001,6550001,23500001},{1040000,670000,620000,0})</f>
        <v/>
      </c>
      <c r="K25" s="6">
        <f>ROUNDDOWN(ROUND(ROUNDDOWN(ROUNDDOWN(MAX(0,I25-J25-B25*12-380000*$D$2),-3)*LOOKUP(ROUNDDOWN(MAX(0,I25-J25-B25*12-380000*$D$2),-3),{0,1950001,3300001,6950001,9000001,18000001,40000001},{0.05,0.1,0.2,0.23,0.33,0.4,0.45})-LOOKUP(ROUNDDOWN(MAX(0,I25-J25-B25*12-380000*$D$2),-3),{0,1950001,3300001,6950001,9000001,18000001,40000001},{0,97500,427500,636000,1536000,2796000,4796000}),0)*1.021,2),-2)</f>
        <v/>
      </c>
      <c r="L25" s="6">
        <f>D25-K25</f>
        <v/>
      </c>
      <c r="M25" s="6">
        <f>L25-H25</f>
        <v/>
      </c>
      <c r="N25" s="8">
        <f>IF(C25=0,"－",L25/C25)</f>
        <v/>
      </c>
      <c r="O25" s="6">
        <f>IF(MAX(0,(A25-B25)-ROUNDUP(IF((A25-B25)&lt;=169444,57500,(A25-B25)*LOOKUP((A25-B25),{0,169445,300000,550000,708331},{0,0.3,0.2,0.1,0})+LOOKUP((A25-B25),{0,169445,300000,550000,708331},{0,6667,36667,91667,162500})),0)-LOOKUP((A25-B25),{0,2120834,2162500,2204167,2245834},{51667,40000,26667,13334,0})-31667*$D$2)&lt;=0,0,ROUND(MAX(0,(A25-B25)-ROUNDUP(IF((A25-B25)&lt;=169444,57500,(A25-B25)*LOOKUP((A25-B25),{0,169445,300000,550000,708331},{0,0.3,0.2,0.1,0})+LOOKUP((A25-B25),{0,169445,300000,550000,708331},{0,6667,36667,91667,162500})),0)-LOOKUP((A25-B25),{0,2120834,2162500,2204167,2245834},{51667,40000,26667,13334,0})-31667*$D$2)*LOOKUP(MAX(0,(A25-B25)-ROUNDUP(IF((A25-B25)&lt;=169444,57500,(A25-B25)*LOOKUP((A25-B25),{0,169445,300000,550000,708331},{0,0.3,0.2,0.1,0})+LOOKUP((A25-B25),{0,169445,300000,550000,708331},{0,6667,36667,91667,162500})),0)-LOOKUP((A25-B25),{0,2120834,2162500,2204167,2245834},{51667,40000,26667,13334,0})-31667*$D$2),{0,162501,275001,579167,750001,1500001,3333334},{0.05105,0.1021,0.2042,0.23483,0.33693,0.4084,0.45945})-LOOKUP(MAX(0,(A25-B25)-ROUNDUP(IF((A25-B25)&lt;=169444,57500,(A25-B25)*LOOKUP((A25-B25),{0,169445,300000,550000,708331},{0,0.3,0.2,0.1,0})+LOOKUP((A25-B25),{0,169445,300000,550000,708331},{0,6667,36667,91667,162500})),0)-LOOKUP((A25-B25),{0,2120834,2162500,2204167,2245834},{51667,40000,26667,13334,0})-31667*$D$2),{0,162501,275001,579167,750001,1500001,3333334},{0,8296,36374,54113,130688,237893,408061}),-1))</f>
        <v/>
      </c>
    </row>
    <row r="26">
      <c r="A26" s="4" t="n">
        <v>360000</v>
      </c>
      <c r="B26" s="6">
        <f>ROUND(A26*$B$2,0)</f>
        <v/>
      </c>
      <c r="C26" s="6">
        <f>IF(MAX(0,(A26-B26)-ROUNDUP(IF((A26-B26)&lt;=158333,54167,(A26-B26)*LOOKUP((A26-B26),{0,158334,300000,550000,708331},{0,0.3,0.2,0.1,0})+LOOKUP((A26-B26),{0,158334,300000,550000,708331},{0,6667,36667,91667,162500})),0)-LOOKUP((A26-B26),{0,2120834,2162500,2204167,2245834},{48334,40000,26667,13334,0})-31667*$D$2)&lt;=0,0,ROUND(MAX(0,(A26-B26)-ROUNDUP(IF((A26-B26)&lt;=158333,54167,(A26-B26)*LOOKUP((A26-B26),{0,158334,300000,550000,708331},{0,0.3,0.2,0.1,0})+LOOKUP((A26-B26),{0,158334,300000,550000,708331},{0,6667,36667,91667,162500})),0)-LOOKUP((A26-B26),{0,2120834,2162500,2204167,2245834},{48334,40000,26667,13334,0})-31667*$D$2)*LOOKUP(MAX(0,(A26-B26)-ROUNDUP(IF((A26-B26)&lt;=158333,54167,(A26-B26)*LOOKUP((A26-B26),{0,158334,300000,550000,708331},{0,0.3,0.2,0.1,0})+LOOKUP((A26-B26),{0,158334,300000,550000,708331},{0,6667,36667,91667,162500})),0)-LOOKUP((A26-B26),{0,2120834,2162500,2204167,2245834},{48334,40000,26667,13334,0})-31667*$D$2),{0,162501,275001,579167,750001,1500001,3333334},{0.05105,0.1021,0.2042,0.23483,0.33693,0.4084,0.45945})-LOOKUP(MAX(0,(A26-B26)-ROUNDUP(IF((A26-B26)&lt;=158333,54167,(A26-B26)*LOOKUP((A26-B26),{0,158334,300000,550000,708331},{0,0.3,0.2,0.1,0})+LOOKUP((A26-B26),{0,158334,300000,550000,708331},{0,6667,36667,91667,162500})),0)-LOOKUP((A26-B26),{0,2120834,2162500,2204167,2245834},{48334,40000,26667,13334,0})-31667*$D$2),{0,162501,275001,579167,750001,1500001,3333334},{0,8296,36374,54113,130688,237893,408061}),-1))</f>
        <v/>
      </c>
      <c r="D26" s="6">
        <f>C26*12</f>
        <v/>
      </c>
      <c r="E26" s="6">
        <f>IF(A26*12&lt;651000,0,IF(A26*12&lt;1900000,A26*12-650000,IF(A26*12&lt;6600000,IF(FLOOR(A26*12,4000)&lt;=3600000,FLOOR(A26*12,4000)*0.7-80000,FLOOR(A26*12,4000)*0.8-440000),IF(A26*12&lt;=8500000,ROUNDDOWN(A26*12*0.9-1100000,0),A26*12-1950000))))</f>
        <v/>
      </c>
      <c r="F26" s="6">
        <f>LOOKUP(E26,{0,1320001,3360001,4890001,6550001,23500001},{950000,880000,680000,630000,580000,0})</f>
        <v/>
      </c>
      <c r="G26" s="6">
        <f>ROUNDDOWN(ROUND(ROUNDDOWN(ROUNDDOWN(MAX(0,E26-F26-B26*12-380000*$D$2),-3)*LOOKUP(ROUNDDOWN(MAX(0,E26-F26-B26*12-380000*$D$2),-3),{0,1950001,3300001,6950001,9000001,18000001,40000001},{0.05,0.1,0.2,0.23,0.33,0.4,0.45})-LOOKUP(ROUNDDOWN(MAX(0,E26-F26-B26*12-380000*$D$2),-3),{0,1950001,3300001,6950001,9000001,18000001,40000001},{0,97500,427500,636000,1536000,2796000,4796000}),0)*1.021,2),-2)</f>
        <v/>
      </c>
      <c r="H26" s="6">
        <f>D26-G26</f>
        <v/>
      </c>
      <c r="I26" s="6">
        <f>IF(A26*12&lt;691000,0,IF(A26*12&lt;2191000,A26*12-740000,IF(A26*12&lt;2193000,1451000,IF(A26*12&lt;2196000,1453000,IF(A26*12&lt;2200000,1456000,IF(A26*12&lt;6600000,IF(FLOOR(A26*12,4000)&lt;=3600000,FLOOR(A26*12,4000)*0.7-80000,FLOOR(A26*12,4000)*0.8-440000),IF(A26*12&lt;=8500000,ROUNDDOWN(A26*12*0.9-1100000,0),A26*12-1950000)))))))</f>
        <v/>
      </c>
      <c r="J26" s="6">
        <f>LOOKUP(I26,{0,4890001,6550001,23500001},{1040000,670000,620000,0})</f>
        <v/>
      </c>
      <c r="K26" s="6">
        <f>ROUNDDOWN(ROUND(ROUNDDOWN(ROUNDDOWN(MAX(0,I26-J26-B26*12-380000*$D$2),-3)*LOOKUP(ROUNDDOWN(MAX(0,I26-J26-B26*12-380000*$D$2),-3),{0,1950001,3300001,6950001,9000001,18000001,40000001},{0.05,0.1,0.2,0.23,0.33,0.4,0.45})-LOOKUP(ROUNDDOWN(MAX(0,I26-J26-B26*12-380000*$D$2),-3),{0,1950001,3300001,6950001,9000001,18000001,40000001},{0,97500,427500,636000,1536000,2796000,4796000}),0)*1.021,2),-2)</f>
        <v/>
      </c>
      <c r="L26" s="6">
        <f>D26-K26</f>
        <v/>
      </c>
      <c r="M26" s="6">
        <f>L26-H26</f>
        <v/>
      </c>
      <c r="N26" s="8">
        <f>IF(C26=0,"－",L26/C26)</f>
        <v/>
      </c>
      <c r="O26" s="6">
        <f>IF(MAX(0,(A26-B26)-ROUNDUP(IF((A26-B26)&lt;=169444,57500,(A26-B26)*LOOKUP((A26-B26),{0,169445,300000,550000,708331},{0,0.3,0.2,0.1,0})+LOOKUP((A26-B26),{0,169445,300000,550000,708331},{0,6667,36667,91667,162500})),0)-LOOKUP((A26-B26),{0,2120834,2162500,2204167,2245834},{51667,40000,26667,13334,0})-31667*$D$2)&lt;=0,0,ROUND(MAX(0,(A26-B26)-ROUNDUP(IF((A26-B26)&lt;=169444,57500,(A26-B26)*LOOKUP((A26-B26),{0,169445,300000,550000,708331},{0,0.3,0.2,0.1,0})+LOOKUP((A26-B26),{0,169445,300000,550000,708331},{0,6667,36667,91667,162500})),0)-LOOKUP((A26-B26),{0,2120834,2162500,2204167,2245834},{51667,40000,26667,13334,0})-31667*$D$2)*LOOKUP(MAX(0,(A26-B26)-ROUNDUP(IF((A26-B26)&lt;=169444,57500,(A26-B26)*LOOKUP((A26-B26),{0,169445,300000,550000,708331},{0,0.3,0.2,0.1,0})+LOOKUP((A26-B26),{0,169445,300000,550000,708331},{0,6667,36667,91667,162500})),0)-LOOKUP((A26-B26),{0,2120834,2162500,2204167,2245834},{51667,40000,26667,13334,0})-31667*$D$2),{0,162501,275001,579167,750001,1500001,3333334},{0.05105,0.1021,0.2042,0.23483,0.33693,0.4084,0.45945})-LOOKUP(MAX(0,(A26-B26)-ROUNDUP(IF((A26-B26)&lt;=169444,57500,(A26-B26)*LOOKUP((A26-B26),{0,169445,300000,550000,708331},{0,0.3,0.2,0.1,0})+LOOKUP((A26-B26),{0,169445,300000,550000,708331},{0,6667,36667,91667,162500})),0)-LOOKUP((A26-B26),{0,2120834,2162500,2204167,2245834},{51667,40000,26667,13334,0})-31667*$D$2),{0,162501,275001,579167,750001,1500001,3333334},{0,8296,36374,54113,130688,237893,408061}),-1))</f>
        <v/>
      </c>
    </row>
    <row r="27">
      <c r="A27" s="4" t="n">
        <v>370000</v>
      </c>
      <c r="B27" s="6">
        <f>ROUND(A27*$B$2,0)</f>
        <v/>
      </c>
      <c r="C27" s="6">
        <f>IF(MAX(0,(A27-B27)-ROUNDUP(IF((A27-B27)&lt;=158333,54167,(A27-B27)*LOOKUP((A27-B27),{0,158334,300000,550000,708331},{0,0.3,0.2,0.1,0})+LOOKUP((A27-B27),{0,158334,300000,550000,708331},{0,6667,36667,91667,162500})),0)-LOOKUP((A27-B27),{0,2120834,2162500,2204167,2245834},{48334,40000,26667,13334,0})-31667*$D$2)&lt;=0,0,ROUND(MAX(0,(A27-B27)-ROUNDUP(IF((A27-B27)&lt;=158333,54167,(A27-B27)*LOOKUP((A27-B27),{0,158334,300000,550000,708331},{0,0.3,0.2,0.1,0})+LOOKUP((A27-B27),{0,158334,300000,550000,708331},{0,6667,36667,91667,162500})),0)-LOOKUP((A27-B27),{0,2120834,2162500,2204167,2245834},{48334,40000,26667,13334,0})-31667*$D$2)*LOOKUP(MAX(0,(A27-B27)-ROUNDUP(IF((A27-B27)&lt;=158333,54167,(A27-B27)*LOOKUP((A27-B27),{0,158334,300000,550000,708331},{0,0.3,0.2,0.1,0})+LOOKUP((A27-B27),{0,158334,300000,550000,708331},{0,6667,36667,91667,162500})),0)-LOOKUP((A27-B27),{0,2120834,2162500,2204167,2245834},{48334,40000,26667,13334,0})-31667*$D$2),{0,162501,275001,579167,750001,1500001,3333334},{0.05105,0.1021,0.2042,0.23483,0.33693,0.4084,0.45945})-LOOKUP(MAX(0,(A27-B27)-ROUNDUP(IF((A27-B27)&lt;=158333,54167,(A27-B27)*LOOKUP((A27-B27),{0,158334,300000,550000,708331},{0,0.3,0.2,0.1,0})+LOOKUP((A27-B27),{0,158334,300000,550000,708331},{0,6667,36667,91667,162500})),0)-LOOKUP((A27-B27),{0,2120834,2162500,2204167,2245834},{48334,40000,26667,13334,0})-31667*$D$2),{0,162501,275001,579167,750001,1500001,3333334},{0,8296,36374,54113,130688,237893,408061}),-1))</f>
        <v/>
      </c>
      <c r="D27" s="6">
        <f>C27*12</f>
        <v/>
      </c>
      <c r="E27" s="6">
        <f>IF(A27*12&lt;651000,0,IF(A27*12&lt;1900000,A27*12-650000,IF(A27*12&lt;6600000,IF(FLOOR(A27*12,4000)&lt;=3600000,FLOOR(A27*12,4000)*0.7-80000,FLOOR(A27*12,4000)*0.8-440000),IF(A27*12&lt;=8500000,ROUNDDOWN(A27*12*0.9-1100000,0),A27*12-1950000))))</f>
        <v/>
      </c>
      <c r="F27" s="6">
        <f>LOOKUP(E27,{0,1320001,3360001,4890001,6550001,23500001},{950000,880000,680000,630000,580000,0})</f>
        <v/>
      </c>
      <c r="G27" s="6">
        <f>ROUNDDOWN(ROUND(ROUNDDOWN(ROUNDDOWN(MAX(0,E27-F27-B27*12-380000*$D$2),-3)*LOOKUP(ROUNDDOWN(MAX(0,E27-F27-B27*12-380000*$D$2),-3),{0,1950001,3300001,6950001,9000001,18000001,40000001},{0.05,0.1,0.2,0.23,0.33,0.4,0.45})-LOOKUP(ROUNDDOWN(MAX(0,E27-F27-B27*12-380000*$D$2),-3),{0,1950001,3300001,6950001,9000001,18000001,40000001},{0,97500,427500,636000,1536000,2796000,4796000}),0)*1.021,2),-2)</f>
        <v/>
      </c>
      <c r="H27" s="6">
        <f>D27-G27</f>
        <v/>
      </c>
      <c r="I27" s="6">
        <f>IF(A27*12&lt;691000,0,IF(A27*12&lt;2191000,A27*12-740000,IF(A27*12&lt;2193000,1451000,IF(A27*12&lt;2196000,1453000,IF(A27*12&lt;2200000,1456000,IF(A27*12&lt;6600000,IF(FLOOR(A27*12,4000)&lt;=3600000,FLOOR(A27*12,4000)*0.7-80000,FLOOR(A27*12,4000)*0.8-440000),IF(A27*12&lt;=8500000,ROUNDDOWN(A27*12*0.9-1100000,0),A27*12-1950000)))))))</f>
        <v/>
      </c>
      <c r="J27" s="6">
        <f>LOOKUP(I27,{0,4890001,6550001,23500001},{1040000,670000,620000,0})</f>
        <v/>
      </c>
      <c r="K27" s="6">
        <f>ROUNDDOWN(ROUND(ROUNDDOWN(ROUNDDOWN(MAX(0,I27-J27-B27*12-380000*$D$2),-3)*LOOKUP(ROUNDDOWN(MAX(0,I27-J27-B27*12-380000*$D$2),-3),{0,1950001,3300001,6950001,9000001,18000001,40000001},{0.05,0.1,0.2,0.23,0.33,0.4,0.45})-LOOKUP(ROUNDDOWN(MAX(0,I27-J27-B27*12-380000*$D$2),-3),{0,1950001,3300001,6950001,9000001,18000001,40000001},{0,97500,427500,636000,1536000,2796000,4796000}),0)*1.021,2),-2)</f>
        <v/>
      </c>
      <c r="L27" s="6">
        <f>D27-K27</f>
        <v/>
      </c>
      <c r="M27" s="6">
        <f>L27-H27</f>
        <v/>
      </c>
      <c r="N27" s="8">
        <f>IF(C27=0,"－",L27/C27)</f>
        <v/>
      </c>
      <c r="O27" s="6">
        <f>IF(MAX(0,(A27-B27)-ROUNDUP(IF((A27-B27)&lt;=169444,57500,(A27-B27)*LOOKUP((A27-B27),{0,169445,300000,550000,708331},{0,0.3,0.2,0.1,0})+LOOKUP((A27-B27),{0,169445,300000,550000,708331},{0,6667,36667,91667,162500})),0)-LOOKUP((A27-B27),{0,2120834,2162500,2204167,2245834},{51667,40000,26667,13334,0})-31667*$D$2)&lt;=0,0,ROUND(MAX(0,(A27-B27)-ROUNDUP(IF((A27-B27)&lt;=169444,57500,(A27-B27)*LOOKUP((A27-B27),{0,169445,300000,550000,708331},{0,0.3,0.2,0.1,0})+LOOKUP((A27-B27),{0,169445,300000,550000,708331},{0,6667,36667,91667,162500})),0)-LOOKUP((A27-B27),{0,2120834,2162500,2204167,2245834},{51667,40000,26667,13334,0})-31667*$D$2)*LOOKUP(MAX(0,(A27-B27)-ROUNDUP(IF((A27-B27)&lt;=169444,57500,(A27-B27)*LOOKUP((A27-B27),{0,169445,300000,550000,708331},{0,0.3,0.2,0.1,0})+LOOKUP((A27-B27),{0,169445,300000,550000,708331},{0,6667,36667,91667,162500})),0)-LOOKUP((A27-B27),{0,2120834,2162500,2204167,2245834},{51667,40000,26667,13334,0})-31667*$D$2),{0,162501,275001,579167,750001,1500001,3333334},{0.05105,0.1021,0.2042,0.23483,0.33693,0.4084,0.45945})-LOOKUP(MAX(0,(A27-B27)-ROUNDUP(IF((A27-B27)&lt;=169444,57500,(A27-B27)*LOOKUP((A27-B27),{0,169445,300000,550000,708331},{0,0.3,0.2,0.1,0})+LOOKUP((A27-B27),{0,169445,300000,550000,708331},{0,6667,36667,91667,162500})),0)-LOOKUP((A27-B27),{0,2120834,2162500,2204167,2245834},{51667,40000,26667,13334,0})-31667*$D$2),{0,162501,275001,579167,750001,1500001,3333334},{0,8296,36374,54113,130688,237893,408061}),-1))</f>
        <v/>
      </c>
    </row>
    <row r="28">
      <c r="A28" s="4" t="n">
        <v>380000</v>
      </c>
      <c r="B28" s="6">
        <f>ROUND(A28*$B$2,0)</f>
        <v/>
      </c>
      <c r="C28" s="6">
        <f>IF(MAX(0,(A28-B28)-ROUNDUP(IF((A28-B28)&lt;=158333,54167,(A28-B28)*LOOKUP((A28-B28),{0,158334,300000,550000,708331},{0,0.3,0.2,0.1,0})+LOOKUP((A28-B28),{0,158334,300000,550000,708331},{0,6667,36667,91667,162500})),0)-LOOKUP((A28-B28),{0,2120834,2162500,2204167,2245834},{48334,40000,26667,13334,0})-31667*$D$2)&lt;=0,0,ROUND(MAX(0,(A28-B28)-ROUNDUP(IF((A28-B28)&lt;=158333,54167,(A28-B28)*LOOKUP((A28-B28),{0,158334,300000,550000,708331},{0,0.3,0.2,0.1,0})+LOOKUP((A28-B28),{0,158334,300000,550000,708331},{0,6667,36667,91667,162500})),0)-LOOKUP((A28-B28),{0,2120834,2162500,2204167,2245834},{48334,40000,26667,13334,0})-31667*$D$2)*LOOKUP(MAX(0,(A28-B28)-ROUNDUP(IF((A28-B28)&lt;=158333,54167,(A28-B28)*LOOKUP((A28-B28),{0,158334,300000,550000,708331},{0,0.3,0.2,0.1,0})+LOOKUP((A28-B28),{0,158334,300000,550000,708331},{0,6667,36667,91667,162500})),0)-LOOKUP((A28-B28),{0,2120834,2162500,2204167,2245834},{48334,40000,26667,13334,0})-31667*$D$2),{0,162501,275001,579167,750001,1500001,3333334},{0.05105,0.1021,0.2042,0.23483,0.33693,0.4084,0.45945})-LOOKUP(MAX(0,(A28-B28)-ROUNDUP(IF((A28-B28)&lt;=158333,54167,(A28-B28)*LOOKUP((A28-B28),{0,158334,300000,550000,708331},{0,0.3,0.2,0.1,0})+LOOKUP((A28-B28),{0,158334,300000,550000,708331},{0,6667,36667,91667,162500})),0)-LOOKUP((A28-B28),{0,2120834,2162500,2204167,2245834},{48334,40000,26667,13334,0})-31667*$D$2),{0,162501,275001,579167,750001,1500001,3333334},{0,8296,36374,54113,130688,237893,408061}),-1))</f>
        <v/>
      </c>
      <c r="D28" s="6">
        <f>C28*12</f>
        <v/>
      </c>
      <c r="E28" s="6">
        <f>IF(A28*12&lt;651000,0,IF(A28*12&lt;1900000,A28*12-650000,IF(A28*12&lt;6600000,IF(FLOOR(A28*12,4000)&lt;=3600000,FLOOR(A28*12,4000)*0.7-80000,FLOOR(A28*12,4000)*0.8-440000),IF(A28*12&lt;=8500000,ROUNDDOWN(A28*12*0.9-1100000,0),A28*12-1950000))))</f>
        <v/>
      </c>
      <c r="F28" s="6">
        <f>LOOKUP(E28,{0,1320001,3360001,4890001,6550001,23500001},{950000,880000,680000,630000,580000,0})</f>
        <v/>
      </c>
      <c r="G28" s="6">
        <f>ROUNDDOWN(ROUND(ROUNDDOWN(ROUNDDOWN(MAX(0,E28-F28-B28*12-380000*$D$2),-3)*LOOKUP(ROUNDDOWN(MAX(0,E28-F28-B28*12-380000*$D$2),-3),{0,1950001,3300001,6950001,9000001,18000001,40000001},{0.05,0.1,0.2,0.23,0.33,0.4,0.45})-LOOKUP(ROUNDDOWN(MAX(0,E28-F28-B28*12-380000*$D$2),-3),{0,1950001,3300001,6950001,9000001,18000001,40000001},{0,97500,427500,636000,1536000,2796000,4796000}),0)*1.021,2),-2)</f>
        <v/>
      </c>
      <c r="H28" s="6">
        <f>D28-G28</f>
        <v/>
      </c>
      <c r="I28" s="6">
        <f>IF(A28*12&lt;691000,0,IF(A28*12&lt;2191000,A28*12-740000,IF(A28*12&lt;2193000,1451000,IF(A28*12&lt;2196000,1453000,IF(A28*12&lt;2200000,1456000,IF(A28*12&lt;6600000,IF(FLOOR(A28*12,4000)&lt;=3600000,FLOOR(A28*12,4000)*0.7-80000,FLOOR(A28*12,4000)*0.8-440000),IF(A28*12&lt;=8500000,ROUNDDOWN(A28*12*0.9-1100000,0),A28*12-1950000)))))))</f>
        <v/>
      </c>
      <c r="J28" s="6">
        <f>LOOKUP(I28,{0,4890001,6550001,23500001},{1040000,670000,620000,0})</f>
        <v/>
      </c>
      <c r="K28" s="6">
        <f>ROUNDDOWN(ROUND(ROUNDDOWN(ROUNDDOWN(MAX(0,I28-J28-B28*12-380000*$D$2),-3)*LOOKUP(ROUNDDOWN(MAX(0,I28-J28-B28*12-380000*$D$2),-3),{0,1950001,3300001,6950001,9000001,18000001,40000001},{0.05,0.1,0.2,0.23,0.33,0.4,0.45})-LOOKUP(ROUNDDOWN(MAX(0,I28-J28-B28*12-380000*$D$2),-3),{0,1950001,3300001,6950001,9000001,18000001,40000001},{0,97500,427500,636000,1536000,2796000,4796000}),0)*1.021,2),-2)</f>
        <v/>
      </c>
      <c r="L28" s="6">
        <f>D28-K28</f>
        <v/>
      </c>
      <c r="M28" s="6">
        <f>L28-H28</f>
        <v/>
      </c>
      <c r="N28" s="8">
        <f>IF(C28=0,"－",L28/C28)</f>
        <v/>
      </c>
      <c r="O28" s="6">
        <f>IF(MAX(0,(A28-B28)-ROUNDUP(IF((A28-B28)&lt;=169444,57500,(A28-B28)*LOOKUP((A28-B28),{0,169445,300000,550000,708331},{0,0.3,0.2,0.1,0})+LOOKUP((A28-B28),{0,169445,300000,550000,708331},{0,6667,36667,91667,162500})),0)-LOOKUP((A28-B28),{0,2120834,2162500,2204167,2245834},{51667,40000,26667,13334,0})-31667*$D$2)&lt;=0,0,ROUND(MAX(0,(A28-B28)-ROUNDUP(IF((A28-B28)&lt;=169444,57500,(A28-B28)*LOOKUP((A28-B28),{0,169445,300000,550000,708331},{0,0.3,0.2,0.1,0})+LOOKUP((A28-B28),{0,169445,300000,550000,708331},{0,6667,36667,91667,162500})),0)-LOOKUP((A28-B28),{0,2120834,2162500,2204167,2245834},{51667,40000,26667,13334,0})-31667*$D$2)*LOOKUP(MAX(0,(A28-B28)-ROUNDUP(IF((A28-B28)&lt;=169444,57500,(A28-B28)*LOOKUP((A28-B28),{0,169445,300000,550000,708331},{0,0.3,0.2,0.1,0})+LOOKUP((A28-B28),{0,169445,300000,550000,708331},{0,6667,36667,91667,162500})),0)-LOOKUP((A28-B28),{0,2120834,2162500,2204167,2245834},{51667,40000,26667,13334,0})-31667*$D$2),{0,162501,275001,579167,750001,1500001,3333334},{0.05105,0.1021,0.2042,0.23483,0.33693,0.4084,0.45945})-LOOKUP(MAX(0,(A28-B28)-ROUNDUP(IF((A28-B28)&lt;=169444,57500,(A28-B28)*LOOKUP((A28-B28),{0,169445,300000,550000,708331},{0,0.3,0.2,0.1,0})+LOOKUP((A28-B28),{0,169445,300000,550000,708331},{0,6667,36667,91667,162500})),0)-LOOKUP((A28-B28),{0,2120834,2162500,2204167,2245834},{51667,40000,26667,13334,0})-31667*$D$2),{0,162501,275001,579167,750001,1500001,3333334},{0,8296,36374,54113,130688,237893,408061}),-1))</f>
        <v/>
      </c>
    </row>
    <row r="29">
      <c r="A29" s="4" t="n">
        <v>390000</v>
      </c>
      <c r="B29" s="6">
        <f>ROUND(A29*$B$2,0)</f>
        <v/>
      </c>
      <c r="C29" s="6">
        <f>IF(MAX(0,(A29-B29)-ROUNDUP(IF((A29-B29)&lt;=158333,54167,(A29-B29)*LOOKUP((A29-B29),{0,158334,300000,550000,708331},{0,0.3,0.2,0.1,0})+LOOKUP((A29-B29),{0,158334,300000,550000,708331},{0,6667,36667,91667,162500})),0)-LOOKUP((A29-B29),{0,2120834,2162500,2204167,2245834},{48334,40000,26667,13334,0})-31667*$D$2)&lt;=0,0,ROUND(MAX(0,(A29-B29)-ROUNDUP(IF((A29-B29)&lt;=158333,54167,(A29-B29)*LOOKUP((A29-B29),{0,158334,300000,550000,708331},{0,0.3,0.2,0.1,0})+LOOKUP((A29-B29),{0,158334,300000,550000,708331},{0,6667,36667,91667,162500})),0)-LOOKUP((A29-B29),{0,2120834,2162500,2204167,2245834},{48334,40000,26667,13334,0})-31667*$D$2)*LOOKUP(MAX(0,(A29-B29)-ROUNDUP(IF((A29-B29)&lt;=158333,54167,(A29-B29)*LOOKUP((A29-B29),{0,158334,300000,550000,708331},{0,0.3,0.2,0.1,0})+LOOKUP((A29-B29),{0,158334,300000,550000,708331},{0,6667,36667,91667,162500})),0)-LOOKUP((A29-B29),{0,2120834,2162500,2204167,2245834},{48334,40000,26667,13334,0})-31667*$D$2),{0,162501,275001,579167,750001,1500001,3333334},{0.05105,0.1021,0.2042,0.23483,0.33693,0.4084,0.45945})-LOOKUP(MAX(0,(A29-B29)-ROUNDUP(IF((A29-B29)&lt;=158333,54167,(A29-B29)*LOOKUP((A29-B29),{0,158334,300000,550000,708331},{0,0.3,0.2,0.1,0})+LOOKUP((A29-B29),{0,158334,300000,550000,708331},{0,6667,36667,91667,162500})),0)-LOOKUP((A29-B29),{0,2120834,2162500,2204167,2245834},{48334,40000,26667,13334,0})-31667*$D$2),{0,162501,275001,579167,750001,1500001,3333334},{0,8296,36374,54113,130688,237893,408061}),-1))</f>
        <v/>
      </c>
      <c r="D29" s="6">
        <f>C29*12</f>
        <v/>
      </c>
      <c r="E29" s="6">
        <f>IF(A29*12&lt;651000,0,IF(A29*12&lt;1900000,A29*12-650000,IF(A29*12&lt;6600000,IF(FLOOR(A29*12,4000)&lt;=3600000,FLOOR(A29*12,4000)*0.7-80000,FLOOR(A29*12,4000)*0.8-440000),IF(A29*12&lt;=8500000,ROUNDDOWN(A29*12*0.9-1100000,0),A29*12-1950000))))</f>
        <v/>
      </c>
      <c r="F29" s="6">
        <f>LOOKUP(E29,{0,1320001,3360001,4890001,6550001,23500001},{950000,880000,680000,630000,580000,0})</f>
        <v/>
      </c>
      <c r="G29" s="6">
        <f>ROUNDDOWN(ROUND(ROUNDDOWN(ROUNDDOWN(MAX(0,E29-F29-B29*12-380000*$D$2),-3)*LOOKUP(ROUNDDOWN(MAX(0,E29-F29-B29*12-380000*$D$2),-3),{0,1950001,3300001,6950001,9000001,18000001,40000001},{0.05,0.1,0.2,0.23,0.33,0.4,0.45})-LOOKUP(ROUNDDOWN(MAX(0,E29-F29-B29*12-380000*$D$2),-3),{0,1950001,3300001,6950001,9000001,18000001,40000001},{0,97500,427500,636000,1536000,2796000,4796000}),0)*1.021,2),-2)</f>
        <v/>
      </c>
      <c r="H29" s="6">
        <f>D29-G29</f>
        <v/>
      </c>
      <c r="I29" s="6">
        <f>IF(A29*12&lt;691000,0,IF(A29*12&lt;2191000,A29*12-740000,IF(A29*12&lt;2193000,1451000,IF(A29*12&lt;2196000,1453000,IF(A29*12&lt;2200000,1456000,IF(A29*12&lt;6600000,IF(FLOOR(A29*12,4000)&lt;=3600000,FLOOR(A29*12,4000)*0.7-80000,FLOOR(A29*12,4000)*0.8-440000),IF(A29*12&lt;=8500000,ROUNDDOWN(A29*12*0.9-1100000,0),A29*12-1950000)))))))</f>
        <v/>
      </c>
      <c r="J29" s="6">
        <f>LOOKUP(I29,{0,4890001,6550001,23500001},{1040000,670000,620000,0})</f>
        <v/>
      </c>
      <c r="K29" s="6">
        <f>ROUNDDOWN(ROUND(ROUNDDOWN(ROUNDDOWN(MAX(0,I29-J29-B29*12-380000*$D$2),-3)*LOOKUP(ROUNDDOWN(MAX(0,I29-J29-B29*12-380000*$D$2),-3),{0,1950001,3300001,6950001,9000001,18000001,40000001},{0.05,0.1,0.2,0.23,0.33,0.4,0.45})-LOOKUP(ROUNDDOWN(MAX(0,I29-J29-B29*12-380000*$D$2),-3),{0,1950001,3300001,6950001,9000001,18000001,40000001},{0,97500,427500,636000,1536000,2796000,4796000}),0)*1.021,2),-2)</f>
        <v/>
      </c>
      <c r="L29" s="6">
        <f>D29-K29</f>
        <v/>
      </c>
      <c r="M29" s="6">
        <f>L29-H29</f>
        <v/>
      </c>
      <c r="N29" s="8">
        <f>IF(C29=0,"－",L29/C29)</f>
        <v/>
      </c>
      <c r="O29" s="6">
        <f>IF(MAX(0,(A29-B29)-ROUNDUP(IF((A29-B29)&lt;=169444,57500,(A29-B29)*LOOKUP((A29-B29),{0,169445,300000,550000,708331},{0,0.3,0.2,0.1,0})+LOOKUP((A29-B29),{0,169445,300000,550000,708331},{0,6667,36667,91667,162500})),0)-LOOKUP((A29-B29),{0,2120834,2162500,2204167,2245834},{51667,40000,26667,13334,0})-31667*$D$2)&lt;=0,0,ROUND(MAX(0,(A29-B29)-ROUNDUP(IF((A29-B29)&lt;=169444,57500,(A29-B29)*LOOKUP((A29-B29),{0,169445,300000,550000,708331},{0,0.3,0.2,0.1,0})+LOOKUP((A29-B29),{0,169445,300000,550000,708331},{0,6667,36667,91667,162500})),0)-LOOKUP((A29-B29),{0,2120834,2162500,2204167,2245834},{51667,40000,26667,13334,0})-31667*$D$2)*LOOKUP(MAX(0,(A29-B29)-ROUNDUP(IF((A29-B29)&lt;=169444,57500,(A29-B29)*LOOKUP((A29-B29),{0,169445,300000,550000,708331},{0,0.3,0.2,0.1,0})+LOOKUP((A29-B29),{0,169445,300000,550000,708331},{0,6667,36667,91667,162500})),0)-LOOKUP((A29-B29),{0,2120834,2162500,2204167,2245834},{51667,40000,26667,13334,0})-31667*$D$2),{0,162501,275001,579167,750001,1500001,3333334},{0.05105,0.1021,0.2042,0.23483,0.33693,0.4084,0.45945})-LOOKUP(MAX(0,(A29-B29)-ROUNDUP(IF((A29-B29)&lt;=169444,57500,(A29-B29)*LOOKUP((A29-B29),{0,169445,300000,550000,708331},{0,0.3,0.2,0.1,0})+LOOKUP((A29-B29),{0,169445,300000,550000,708331},{0,6667,36667,91667,162500})),0)-LOOKUP((A29-B29),{0,2120834,2162500,2204167,2245834},{51667,40000,26667,13334,0})-31667*$D$2),{0,162501,275001,579167,750001,1500001,3333334},{0,8296,36374,54113,130688,237893,408061}),-1))</f>
        <v/>
      </c>
    </row>
    <row r="30">
      <c r="A30" s="4" t="n">
        <v>400000</v>
      </c>
      <c r="B30" s="6">
        <f>ROUND(A30*$B$2,0)</f>
        <v/>
      </c>
      <c r="C30" s="6">
        <f>IF(MAX(0,(A30-B30)-ROUNDUP(IF((A30-B30)&lt;=158333,54167,(A30-B30)*LOOKUP((A30-B30),{0,158334,300000,550000,708331},{0,0.3,0.2,0.1,0})+LOOKUP((A30-B30),{0,158334,300000,550000,708331},{0,6667,36667,91667,162500})),0)-LOOKUP((A30-B30),{0,2120834,2162500,2204167,2245834},{48334,40000,26667,13334,0})-31667*$D$2)&lt;=0,0,ROUND(MAX(0,(A30-B30)-ROUNDUP(IF((A30-B30)&lt;=158333,54167,(A30-B30)*LOOKUP((A30-B30),{0,158334,300000,550000,708331},{0,0.3,0.2,0.1,0})+LOOKUP((A30-B30),{0,158334,300000,550000,708331},{0,6667,36667,91667,162500})),0)-LOOKUP((A30-B30),{0,2120834,2162500,2204167,2245834},{48334,40000,26667,13334,0})-31667*$D$2)*LOOKUP(MAX(0,(A30-B30)-ROUNDUP(IF((A30-B30)&lt;=158333,54167,(A30-B30)*LOOKUP((A30-B30),{0,158334,300000,550000,708331},{0,0.3,0.2,0.1,0})+LOOKUP((A30-B30),{0,158334,300000,550000,708331},{0,6667,36667,91667,162500})),0)-LOOKUP((A30-B30),{0,2120834,2162500,2204167,2245834},{48334,40000,26667,13334,0})-31667*$D$2),{0,162501,275001,579167,750001,1500001,3333334},{0.05105,0.1021,0.2042,0.23483,0.33693,0.4084,0.45945})-LOOKUP(MAX(0,(A30-B30)-ROUNDUP(IF((A30-B30)&lt;=158333,54167,(A30-B30)*LOOKUP((A30-B30),{0,158334,300000,550000,708331},{0,0.3,0.2,0.1,0})+LOOKUP((A30-B30),{0,158334,300000,550000,708331},{0,6667,36667,91667,162500})),0)-LOOKUP((A30-B30),{0,2120834,2162500,2204167,2245834},{48334,40000,26667,13334,0})-31667*$D$2),{0,162501,275001,579167,750001,1500001,3333334},{0,8296,36374,54113,130688,237893,408061}),-1))</f>
        <v/>
      </c>
      <c r="D30" s="6">
        <f>C30*12</f>
        <v/>
      </c>
      <c r="E30" s="6">
        <f>IF(A30*12&lt;651000,0,IF(A30*12&lt;1900000,A30*12-650000,IF(A30*12&lt;6600000,IF(FLOOR(A30*12,4000)&lt;=3600000,FLOOR(A30*12,4000)*0.7-80000,FLOOR(A30*12,4000)*0.8-440000),IF(A30*12&lt;=8500000,ROUNDDOWN(A30*12*0.9-1100000,0),A30*12-1950000))))</f>
        <v/>
      </c>
      <c r="F30" s="6">
        <f>LOOKUP(E30,{0,1320001,3360001,4890001,6550001,23500001},{950000,880000,680000,630000,580000,0})</f>
        <v/>
      </c>
      <c r="G30" s="6">
        <f>ROUNDDOWN(ROUND(ROUNDDOWN(ROUNDDOWN(MAX(0,E30-F30-B30*12-380000*$D$2),-3)*LOOKUP(ROUNDDOWN(MAX(0,E30-F30-B30*12-380000*$D$2),-3),{0,1950001,3300001,6950001,9000001,18000001,40000001},{0.05,0.1,0.2,0.23,0.33,0.4,0.45})-LOOKUP(ROUNDDOWN(MAX(0,E30-F30-B30*12-380000*$D$2),-3),{0,1950001,3300001,6950001,9000001,18000001,40000001},{0,97500,427500,636000,1536000,2796000,4796000}),0)*1.021,2),-2)</f>
        <v/>
      </c>
      <c r="H30" s="6">
        <f>D30-G30</f>
        <v/>
      </c>
      <c r="I30" s="6">
        <f>IF(A30*12&lt;691000,0,IF(A30*12&lt;2191000,A30*12-740000,IF(A30*12&lt;2193000,1451000,IF(A30*12&lt;2196000,1453000,IF(A30*12&lt;2200000,1456000,IF(A30*12&lt;6600000,IF(FLOOR(A30*12,4000)&lt;=3600000,FLOOR(A30*12,4000)*0.7-80000,FLOOR(A30*12,4000)*0.8-440000),IF(A30*12&lt;=8500000,ROUNDDOWN(A30*12*0.9-1100000,0),A30*12-1950000)))))))</f>
        <v/>
      </c>
      <c r="J30" s="6">
        <f>LOOKUP(I30,{0,4890001,6550001,23500001},{1040000,670000,620000,0})</f>
        <v/>
      </c>
      <c r="K30" s="6">
        <f>ROUNDDOWN(ROUND(ROUNDDOWN(ROUNDDOWN(MAX(0,I30-J30-B30*12-380000*$D$2),-3)*LOOKUP(ROUNDDOWN(MAX(0,I30-J30-B30*12-380000*$D$2),-3),{0,1950001,3300001,6950001,9000001,18000001,40000001},{0.05,0.1,0.2,0.23,0.33,0.4,0.45})-LOOKUP(ROUNDDOWN(MAX(0,I30-J30-B30*12-380000*$D$2),-3),{0,1950001,3300001,6950001,9000001,18000001,40000001},{0,97500,427500,636000,1536000,2796000,4796000}),0)*1.021,2),-2)</f>
        <v/>
      </c>
      <c r="L30" s="6">
        <f>D30-K30</f>
        <v/>
      </c>
      <c r="M30" s="6">
        <f>L30-H30</f>
        <v/>
      </c>
      <c r="N30" s="8">
        <f>IF(C30=0,"－",L30/C30)</f>
        <v/>
      </c>
      <c r="O30" s="6">
        <f>IF(MAX(0,(A30-B30)-ROUNDUP(IF((A30-B30)&lt;=169444,57500,(A30-B30)*LOOKUP((A30-B30),{0,169445,300000,550000,708331},{0,0.3,0.2,0.1,0})+LOOKUP((A30-B30),{0,169445,300000,550000,708331},{0,6667,36667,91667,162500})),0)-LOOKUP((A30-B30),{0,2120834,2162500,2204167,2245834},{51667,40000,26667,13334,0})-31667*$D$2)&lt;=0,0,ROUND(MAX(0,(A30-B30)-ROUNDUP(IF((A30-B30)&lt;=169444,57500,(A30-B30)*LOOKUP((A30-B30),{0,169445,300000,550000,708331},{0,0.3,0.2,0.1,0})+LOOKUP((A30-B30),{0,169445,300000,550000,708331},{0,6667,36667,91667,162500})),0)-LOOKUP((A30-B30),{0,2120834,2162500,2204167,2245834},{51667,40000,26667,13334,0})-31667*$D$2)*LOOKUP(MAX(0,(A30-B30)-ROUNDUP(IF((A30-B30)&lt;=169444,57500,(A30-B30)*LOOKUP((A30-B30),{0,169445,300000,550000,708331},{0,0.3,0.2,0.1,0})+LOOKUP((A30-B30),{0,169445,300000,550000,708331},{0,6667,36667,91667,162500})),0)-LOOKUP((A30-B30),{0,2120834,2162500,2204167,2245834},{51667,40000,26667,13334,0})-31667*$D$2),{0,162501,275001,579167,750001,1500001,3333334},{0.05105,0.1021,0.2042,0.23483,0.33693,0.4084,0.45945})-LOOKUP(MAX(0,(A30-B30)-ROUNDUP(IF((A30-B30)&lt;=169444,57500,(A30-B30)*LOOKUP((A30-B30),{0,169445,300000,550000,708331},{0,0.3,0.2,0.1,0})+LOOKUP((A30-B30),{0,169445,300000,550000,708331},{0,6667,36667,91667,162500})),0)-LOOKUP((A30-B30),{0,2120834,2162500,2204167,2245834},{51667,40000,26667,13334,0})-31667*$D$2),{0,162501,275001,579167,750001,1500001,3333334},{0,8296,36374,54113,130688,237893,408061}),-1))</f>
        <v/>
      </c>
    </row>
    <row r="31">
      <c r="A31" s="4" t="n">
        <v>410000</v>
      </c>
      <c r="B31" s="6">
        <f>ROUND(A31*$B$2,0)</f>
        <v/>
      </c>
      <c r="C31" s="6">
        <f>IF(MAX(0,(A31-B31)-ROUNDUP(IF((A31-B31)&lt;=158333,54167,(A31-B31)*LOOKUP((A31-B31),{0,158334,300000,550000,708331},{0,0.3,0.2,0.1,0})+LOOKUP((A31-B31),{0,158334,300000,550000,708331},{0,6667,36667,91667,162500})),0)-LOOKUP((A31-B31),{0,2120834,2162500,2204167,2245834},{48334,40000,26667,13334,0})-31667*$D$2)&lt;=0,0,ROUND(MAX(0,(A31-B31)-ROUNDUP(IF((A31-B31)&lt;=158333,54167,(A31-B31)*LOOKUP((A31-B31),{0,158334,300000,550000,708331},{0,0.3,0.2,0.1,0})+LOOKUP((A31-B31),{0,158334,300000,550000,708331},{0,6667,36667,91667,162500})),0)-LOOKUP((A31-B31),{0,2120834,2162500,2204167,2245834},{48334,40000,26667,13334,0})-31667*$D$2)*LOOKUP(MAX(0,(A31-B31)-ROUNDUP(IF((A31-B31)&lt;=158333,54167,(A31-B31)*LOOKUP((A31-B31),{0,158334,300000,550000,708331},{0,0.3,0.2,0.1,0})+LOOKUP((A31-B31),{0,158334,300000,550000,708331},{0,6667,36667,91667,162500})),0)-LOOKUP((A31-B31),{0,2120834,2162500,2204167,2245834},{48334,40000,26667,13334,0})-31667*$D$2),{0,162501,275001,579167,750001,1500001,3333334},{0.05105,0.1021,0.2042,0.23483,0.33693,0.4084,0.45945})-LOOKUP(MAX(0,(A31-B31)-ROUNDUP(IF((A31-B31)&lt;=158333,54167,(A31-B31)*LOOKUP((A31-B31),{0,158334,300000,550000,708331},{0,0.3,0.2,0.1,0})+LOOKUP((A31-B31),{0,158334,300000,550000,708331},{0,6667,36667,91667,162500})),0)-LOOKUP((A31-B31),{0,2120834,2162500,2204167,2245834},{48334,40000,26667,13334,0})-31667*$D$2),{0,162501,275001,579167,750001,1500001,3333334},{0,8296,36374,54113,130688,237893,408061}),-1))</f>
        <v/>
      </c>
      <c r="D31" s="6">
        <f>C31*12</f>
        <v/>
      </c>
      <c r="E31" s="6">
        <f>IF(A31*12&lt;651000,0,IF(A31*12&lt;1900000,A31*12-650000,IF(A31*12&lt;6600000,IF(FLOOR(A31*12,4000)&lt;=3600000,FLOOR(A31*12,4000)*0.7-80000,FLOOR(A31*12,4000)*0.8-440000),IF(A31*12&lt;=8500000,ROUNDDOWN(A31*12*0.9-1100000,0),A31*12-1950000))))</f>
        <v/>
      </c>
      <c r="F31" s="6">
        <f>LOOKUP(E31,{0,1320001,3360001,4890001,6550001,23500001},{950000,880000,680000,630000,580000,0})</f>
        <v/>
      </c>
      <c r="G31" s="6">
        <f>ROUNDDOWN(ROUND(ROUNDDOWN(ROUNDDOWN(MAX(0,E31-F31-B31*12-380000*$D$2),-3)*LOOKUP(ROUNDDOWN(MAX(0,E31-F31-B31*12-380000*$D$2),-3),{0,1950001,3300001,6950001,9000001,18000001,40000001},{0.05,0.1,0.2,0.23,0.33,0.4,0.45})-LOOKUP(ROUNDDOWN(MAX(0,E31-F31-B31*12-380000*$D$2),-3),{0,1950001,3300001,6950001,9000001,18000001,40000001},{0,97500,427500,636000,1536000,2796000,4796000}),0)*1.021,2),-2)</f>
        <v/>
      </c>
      <c r="H31" s="6">
        <f>D31-G31</f>
        <v/>
      </c>
      <c r="I31" s="6">
        <f>IF(A31*12&lt;691000,0,IF(A31*12&lt;2191000,A31*12-740000,IF(A31*12&lt;2193000,1451000,IF(A31*12&lt;2196000,1453000,IF(A31*12&lt;2200000,1456000,IF(A31*12&lt;6600000,IF(FLOOR(A31*12,4000)&lt;=3600000,FLOOR(A31*12,4000)*0.7-80000,FLOOR(A31*12,4000)*0.8-440000),IF(A31*12&lt;=8500000,ROUNDDOWN(A31*12*0.9-1100000,0),A31*12-1950000)))))))</f>
        <v/>
      </c>
      <c r="J31" s="6">
        <f>LOOKUP(I31,{0,4890001,6550001,23500001},{1040000,670000,620000,0})</f>
        <v/>
      </c>
      <c r="K31" s="6">
        <f>ROUNDDOWN(ROUND(ROUNDDOWN(ROUNDDOWN(MAX(0,I31-J31-B31*12-380000*$D$2),-3)*LOOKUP(ROUNDDOWN(MAX(0,I31-J31-B31*12-380000*$D$2),-3),{0,1950001,3300001,6950001,9000001,18000001,40000001},{0.05,0.1,0.2,0.23,0.33,0.4,0.45})-LOOKUP(ROUNDDOWN(MAX(0,I31-J31-B31*12-380000*$D$2),-3),{0,1950001,3300001,6950001,9000001,18000001,40000001},{0,97500,427500,636000,1536000,2796000,4796000}),0)*1.021,2),-2)</f>
        <v/>
      </c>
      <c r="L31" s="6">
        <f>D31-K31</f>
        <v/>
      </c>
      <c r="M31" s="6">
        <f>L31-H31</f>
        <v/>
      </c>
      <c r="N31" s="8">
        <f>IF(C31=0,"－",L31/C31)</f>
        <v/>
      </c>
      <c r="O31" s="6">
        <f>IF(MAX(0,(A31-B31)-ROUNDUP(IF((A31-B31)&lt;=169444,57500,(A31-B31)*LOOKUP((A31-B31),{0,169445,300000,550000,708331},{0,0.3,0.2,0.1,0})+LOOKUP((A31-B31),{0,169445,300000,550000,708331},{0,6667,36667,91667,162500})),0)-LOOKUP((A31-B31),{0,2120834,2162500,2204167,2245834},{51667,40000,26667,13334,0})-31667*$D$2)&lt;=0,0,ROUND(MAX(0,(A31-B31)-ROUNDUP(IF((A31-B31)&lt;=169444,57500,(A31-B31)*LOOKUP((A31-B31),{0,169445,300000,550000,708331},{0,0.3,0.2,0.1,0})+LOOKUP((A31-B31),{0,169445,300000,550000,708331},{0,6667,36667,91667,162500})),0)-LOOKUP((A31-B31),{0,2120834,2162500,2204167,2245834},{51667,40000,26667,13334,0})-31667*$D$2)*LOOKUP(MAX(0,(A31-B31)-ROUNDUP(IF((A31-B31)&lt;=169444,57500,(A31-B31)*LOOKUP((A31-B31),{0,169445,300000,550000,708331},{0,0.3,0.2,0.1,0})+LOOKUP((A31-B31),{0,169445,300000,550000,708331},{0,6667,36667,91667,162500})),0)-LOOKUP((A31-B31),{0,2120834,2162500,2204167,2245834},{51667,40000,26667,13334,0})-31667*$D$2),{0,162501,275001,579167,750001,1500001,3333334},{0.05105,0.1021,0.2042,0.23483,0.33693,0.4084,0.45945})-LOOKUP(MAX(0,(A31-B31)-ROUNDUP(IF((A31-B31)&lt;=169444,57500,(A31-B31)*LOOKUP((A31-B31),{0,169445,300000,550000,708331},{0,0.3,0.2,0.1,0})+LOOKUP((A31-B31),{0,169445,300000,550000,708331},{0,6667,36667,91667,162500})),0)-LOOKUP((A31-B31),{0,2120834,2162500,2204167,2245834},{51667,40000,26667,13334,0})-31667*$D$2),{0,162501,275001,579167,750001,1500001,3333334},{0,8296,36374,54113,130688,237893,408061}),-1))</f>
        <v/>
      </c>
    </row>
    <row r="32">
      <c r="A32" s="4" t="n">
        <v>420000</v>
      </c>
      <c r="B32" s="6">
        <f>ROUND(A32*$B$2,0)</f>
        <v/>
      </c>
      <c r="C32" s="6">
        <f>IF(MAX(0,(A32-B32)-ROUNDUP(IF((A32-B32)&lt;=158333,54167,(A32-B32)*LOOKUP((A32-B32),{0,158334,300000,550000,708331},{0,0.3,0.2,0.1,0})+LOOKUP((A32-B32),{0,158334,300000,550000,708331},{0,6667,36667,91667,162500})),0)-LOOKUP((A32-B32),{0,2120834,2162500,2204167,2245834},{48334,40000,26667,13334,0})-31667*$D$2)&lt;=0,0,ROUND(MAX(0,(A32-B32)-ROUNDUP(IF((A32-B32)&lt;=158333,54167,(A32-B32)*LOOKUP((A32-B32),{0,158334,300000,550000,708331},{0,0.3,0.2,0.1,0})+LOOKUP((A32-B32),{0,158334,300000,550000,708331},{0,6667,36667,91667,162500})),0)-LOOKUP((A32-B32),{0,2120834,2162500,2204167,2245834},{48334,40000,26667,13334,0})-31667*$D$2)*LOOKUP(MAX(0,(A32-B32)-ROUNDUP(IF((A32-B32)&lt;=158333,54167,(A32-B32)*LOOKUP((A32-B32),{0,158334,300000,550000,708331},{0,0.3,0.2,0.1,0})+LOOKUP((A32-B32),{0,158334,300000,550000,708331},{0,6667,36667,91667,162500})),0)-LOOKUP((A32-B32),{0,2120834,2162500,2204167,2245834},{48334,40000,26667,13334,0})-31667*$D$2),{0,162501,275001,579167,750001,1500001,3333334},{0.05105,0.1021,0.2042,0.23483,0.33693,0.4084,0.45945})-LOOKUP(MAX(0,(A32-B32)-ROUNDUP(IF((A32-B32)&lt;=158333,54167,(A32-B32)*LOOKUP((A32-B32),{0,158334,300000,550000,708331},{0,0.3,0.2,0.1,0})+LOOKUP((A32-B32),{0,158334,300000,550000,708331},{0,6667,36667,91667,162500})),0)-LOOKUP((A32-B32),{0,2120834,2162500,2204167,2245834},{48334,40000,26667,13334,0})-31667*$D$2),{0,162501,275001,579167,750001,1500001,3333334},{0,8296,36374,54113,130688,237893,408061}),-1))</f>
        <v/>
      </c>
      <c r="D32" s="6">
        <f>C32*12</f>
        <v/>
      </c>
      <c r="E32" s="6">
        <f>IF(A32*12&lt;651000,0,IF(A32*12&lt;1900000,A32*12-650000,IF(A32*12&lt;6600000,IF(FLOOR(A32*12,4000)&lt;=3600000,FLOOR(A32*12,4000)*0.7-80000,FLOOR(A32*12,4000)*0.8-440000),IF(A32*12&lt;=8500000,ROUNDDOWN(A32*12*0.9-1100000,0),A32*12-1950000))))</f>
        <v/>
      </c>
      <c r="F32" s="6">
        <f>LOOKUP(E32,{0,1320001,3360001,4890001,6550001,23500001},{950000,880000,680000,630000,580000,0})</f>
        <v/>
      </c>
      <c r="G32" s="6">
        <f>ROUNDDOWN(ROUND(ROUNDDOWN(ROUNDDOWN(MAX(0,E32-F32-B32*12-380000*$D$2),-3)*LOOKUP(ROUNDDOWN(MAX(0,E32-F32-B32*12-380000*$D$2),-3),{0,1950001,3300001,6950001,9000001,18000001,40000001},{0.05,0.1,0.2,0.23,0.33,0.4,0.45})-LOOKUP(ROUNDDOWN(MAX(0,E32-F32-B32*12-380000*$D$2),-3),{0,1950001,3300001,6950001,9000001,18000001,40000001},{0,97500,427500,636000,1536000,2796000,4796000}),0)*1.021,2),-2)</f>
        <v/>
      </c>
      <c r="H32" s="6">
        <f>D32-G32</f>
        <v/>
      </c>
      <c r="I32" s="6">
        <f>IF(A32*12&lt;691000,0,IF(A32*12&lt;2191000,A32*12-740000,IF(A32*12&lt;2193000,1451000,IF(A32*12&lt;2196000,1453000,IF(A32*12&lt;2200000,1456000,IF(A32*12&lt;6600000,IF(FLOOR(A32*12,4000)&lt;=3600000,FLOOR(A32*12,4000)*0.7-80000,FLOOR(A32*12,4000)*0.8-440000),IF(A32*12&lt;=8500000,ROUNDDOWN(A32*12*0.9-1100000,0),A32*12-1950000)))))))</f>
        <v/>
      </c>
      <c r="J32" s="6">
        <f>LOOKUP(I32,{0,4890001,6550001,23500001},{1040000,670000,620000,0})</f>
        <v/>
      </c>
      <c r="K32" s="6">
        <f>ROUNDDOWN(ROUND(ROUNDDOWN(ROUNDDOWN(MAX(0,I32-J32-B32*12-380000*$D$2),-3)*LOOKUP(ROUNDDOWN(MAX(0,I32-J32-B32*12-380000*$D$2),-3),{0,1950001,3300001,6950001,9000001,18000001,40000001},{0.05,0.1,0.2,0.23,0.33,0.4,0.45})-LOOKUP(ROUNDDOWN(MAX(0,I32-J32-B32*12-380000*$D$2),-3),{0,1950001,3300001,6950001,9000001,18000001,40000001},{0,97500,427500,636000,1536000,2796000,4796000}),0)*1.021,2),-2)</f>
        <v/>
      </c>
      <c r="L32" s="6">
        <f>D32-K32</f>
        <v/>
      </c>
      <c r="M32" s="6">
        <f>L32-H32</f>
        <v/>
      </c>
      <c r="N32" s="8">
        <f>IF(C32=0,"－",L32/C32)</f>
        <v/>
      </c>
      <c r="O32" s="6">
        <f>IF(MAX(0,(A32-B32)-ROUNDUP(IF((A32-B32)&lt;=169444,57500,(A32-B32)*LOOKUP((A32-B32),{0,169445,300000,550000,708331},{0,0.3,0.2,0.1,0})+LOOKUP((A32-B32),{0,169445,300000,550000,708331},{0,6667,36667,91667,162500})),0)-LOOKUP((A32-B32),{0,2120834,2162500,2204167,2245834},{51667,40000,26667,13334,0})-31667*$D$2)&lt;=0,0,ROUND(MAX(0,(A32-B32)-ROUNDUP(IF((A32-B32)&lt;=169444,57500,(A32-B32)*LOOKUP((A32-B32),{0,169445,300000,550000,708331},{0,0.3,0.2,0.1,0})+LOOKUP((A32-B32),{0,169445,300000,550000,708331},{0,6667,36667,91667,162500})),0)-LOOKUP((A32-B32),{0,2120834,2162500,2204167,2245834},{51667,40000,26667,13334,0})-31667*$D$2)*LOOKUP(MAX(0,(A32-B32)-ROUNDUP(IF((A32-B32)&lt;=169444,57500,(A32-B32)*LOOKUP((A32-B32),{0,169445,300000,550000,708331},{0,0.3,0.2,0.1,0})+LOOKUP((A32-B32),{0,169445,300000,550000,708331},{0,6667,36667,91667,162500})),0)-LOOKUP((A32-B32),{0,2120834,2162500,2204167,2245834},{51667,40000,26667,13334,0})-31667*$D$2),{0,162501,275001,579167,750001,1500001,3333334},{0.05105,0.1021,0.2042,0.23483,0.33693,0.4084,0.45945})-LOOKUP(MAX(0,(A32-B32)-ROUNDUP(IF((A32-B32)&lt;=169444,57500,(A32-B32)*LOOKUP((A32-B32),{0,169445,300000,550000,708331},{0,0.3,0.2,0.1,0})+LOOKUP((A32-B32),{0,169445,300000,550000,708331},{0,6667,36667,91667,162500})),0)-LOOKUP((A32-B32),{0,2120834,2162500,2204167,2245834},{51667,40000,26667,13334,0})-31667*$D$2),{0,162501,275001,579167,750001,1500001,3333334},{0,8296,36374,54113,130688,237893,408061}),-1))</f>
        <v/>
      </c>
    </row>
    <row r="33">
      <c r="A33" s="4" t="n">
        <v>430000</v>
      </c>
      <c r="B33" s="6">
        <f>ROUND(A33*$B$2,0)</f>
        <v/>
      </c>
      <c r="C33" s="6">
        <f>IF(MAX(0,(A33-B33)-ROUNDUP(IF((A33-B33)&lt;=158333,54167,(A33-B33)*LOOKUP((A33-B33),{0,158334,300000,550000,708331},{0,0.3,0.2,0.1,0})+LOOKUP((A33-B33),{0,158334,300000,550000,708331},{0,6667,36667,91667,162500})),0)-LOOKUP((A33-B33),{0,2120834,2162500,2204167,2245834},{48334,40000,26667,13334,0})-31667*$D$2)&lt;=0,0,ROUND(MAX(0,(A33-B33)-ROUNDUP(IF((A33-B33)&lt;=158333,54167,(A33-B33)*LOOKUP((A33-B33),{0,158334,300000,550000,708331},{0,0.3,0.2,0.1,0})+LOOKUP((A33-B33),{0,158334,300000,550000,708331},{0,6667,36667,91667,162500})),0)-LOOKUP((A33-B33),{0,2120834,2162500,2204167,2245834},{48334,40000,26667,13334,0})-31667*$D$2)*LOOKUP(MAX(0,(A33-B33)-ROUNDUP(IF((A33-B33)&lt;=158333,54167,(A33-B33)*LOOKUP((A33-B33),{0,158334,300000,550000,708331},{0,0.3,0.2,0.1,0})+LOOKUP((A33-B33),{0,158334,300000,550000,708331},{0,6667,36667,91667,162500})),0)-LOOKUP((A33-B33),{0,2120834,2162500,2204167,2245834},{48334,40000,26667,13334,0})-31667*$D$2),{0,162501,275001,579167,750001,1500001,3333334},{0.05105,0.1021,0.2042,0.23483,0.33693,0.4084,0.45945})-LOOKUP(MAX(0,(A33-B33)-ROUNDUP(IF((A33-B33)&lt;=158333,54167,(A33-B33)*LOOKUP((A33-B33),{0,158334,300000,550000,708331},{0,0.3,0.2,0.1,0})+LOOKUP((A33-B33),{0,158334,300000,550000,708331},{0,6667,36667,91667,162500})),0)-LOOKUP((A33-B33),{0,2120834,2162500,2204167,2245834},{48334,40000,26667,13334,0})-31667*$D$2),{0,162501,275001,579167,750001,1500001,3333334},{0,8296,36374,54113,130688,237893,408061}),-1))</f>
        <v/>
      </c>
      <c r="D33" s="6">
        <f>C33*12</f>
        <v/>
      </c>
      <c r="E33" s="6">
        <f>IF(A33*12&lt;651000,0,IF(A33*12&lt;1900000,A33*12-650000,IF(A33*12&lt;6600000,IF(FLOOR(A33*12,4000)&lt;=3600000,FLOOR(A33*12,4000)*0.7-80000,FLOOR(A33*12,4000)*0.8-440000),IF(A33*12&lt;=8500000,ROUNDDOWN(A33*12*0.9-1100000,0),A33*12-1950000))))</f>
        <v/>
      </c>
      <c r="F33" s="6">
        <f>LOOKUP(E33,{0,1320001,3360001,4890001,6550001,23500001},{950000,880000,680000,630000,580000,0})</f>
        <v/>
      </c>
      <c r="G33" s="6">
        <f>ROUNDDOWN(ROUND(ROUNDDOWN(ROUNDDOWN(MAX(0,E33-F33-B33*12-380000*$D$2),-3)*LOOKUP(ROUNDDOWN(MAX(0,E33-F33-B33*12-380000*$D$2),-3),{0,1950001,3300001,6950001,9000001,18000001,40000001},{0.05,0.1,0.2,0.23,0.33,0.4,0.45})-LOOKUP(ROUNDDOWN(MAX(0,E33-F33-B33*12-380000*$D$2),-3),{0,1950001,3300001,6950001,9000001,18000001,40000001},{0,97500,427500,636000,1536000,2796000,4796000}),0)*1.021,2),-2)</f>
        <v/>
      </c>
      <c r="H33" s="6">
        <f>D33-G33</f>
        <v/>
      </c>
      <c r="I33" s="6">
        <f>IF(A33*12&lt;691000,0,IF(A33*12&lt;2191000,A33*12-740000,IF(A33*12&lt;2193000,1451000,IF(A33*12&lt;2196000,1453000,IF(A33*12&lt;2200000,1456000,IF(A33*12&lt;6600000,IF(FLOOR(A33*12,4000)&lt;=3600000,FLOOR(A33*12,4000)*0.7-80000,FLOOR(A33*12,4000)*0.8-440000),IF(A33*12&lt;=8500000,ROUNDDOWN(A33*12*0.9-1100000,0),A33*12-1950000)))))))</f>
        <v/>
      </c>
      <c r="J33" s="6">
        <f>LOOKUP(I33,{0,4890001,6550001,23500001},{1040000,670000,620000,0})</f>
        <v/>
      </c>
      <c r="K33" s="6">
        <f>ROUNDDOWN(ROUND(ROUNDDOWN(ROUNDDOWN(MAX(0,I33-J33-B33*12-380000*$D$2),-3)*LOOKUP(ROUNDDOWN(MAX(0,I33-J33-B33*12-380000*$D$2),-3),{0,1950001,3300001,6950001,9000001,18000001,40000001},{0.05,0.1,0.2,0.23,0.33,0.4,0.45})-LOOKUP(ROUNDDOWN(MAX(0,I33-J33-B33*12-380000*$D$2),-3),{0,1950001,3300001,6950001,9000001,18000001,40000001},{0,97500,427500,636000,1536000,2796000,4796000}),0)*1.021,2),-2)</f>
        <v/>
      </c>
      <c r="L33" s="6">
        <f>D33-K33</f>
        <v/>
      </c>
      <c r="M33" s="6">
        <f>L33-H33</f>
        <v/>
      </c>
      <c r="N33" s="8">
        <f>IF(C33=0,"－",L33/C33)</f>
        <v/>
      </c>
      <c r="O33" s="6">
        <f>IF(MAX(0,(A33-B33)-ROUNDUP(IF((A33-B33)&lt;=169444,57500,(A33-B33)*LOOKUP((A33-B33),{0,169445,300000,550000,708331},{0,0.3,0.2,0.1,0})+LOOKUP((A33-B33),{0,169445,300000,550000,708331},{0,6667,36667,91667,162500})),0)-LOOKUP((A33-B33),{0,2120834,2162500,2204167,2245834},{51667,40000,26667,13334,0})-31667*$D$2)&lt;=0,0,ROUND(MAX(0,(A33-B33)-ROUNDUP(IF((A33-B33)&lt;=169444,57500,(A33-B33)*LOOKUP((A33-B33),{0,169445,300000,550000,708331},{0,0.3,0.2,0.1,0})+LOOKUP((A33-B33),{0,169445,300000,550000,708331},{0,6667,36667,91667,162500})),0)-LOOKUP((A33-B33),{0,2120834,2162500,2204167,2245834},{51667,40000,26667,13334,0})-31667*$D$2)*LOOKUP(MAX(0,(A33-B33)-ROUNDUP(IF((A33-B33)&lt;=169444,57500,(A33-B33)*LOOKUP((A33-B33),{0,169445,300000,550000,708331},{0,0.3,0.2,0.1,0})+LOOKUP((A33-B33),{0,169445,300000,550000,708331},{0,6667,36667,91667,162500})),0)-LOOKUP((A33-B33),{0,2120834,2162500,2204167,2245834},{51667,40000,26667,13334,0})-31667*$D$2),{0,162501,275001,579167,750001,1500001,3333334},{0.05105,0.1021,0.2042,0.23483,0.33693,0.4084,0.45945})-LOOKUP(MAX(0,(A33-B33)-ROUNDUP(IF((A33-B33)&lt;=169444,57500,(A33-B33)*LOOKUP((A33-B33),{0,169445,300000,550000,708331},{0,0.3,0.2,0.1,0})+LOOKUP((A33-B33),{0,169445,300000,550000,708331},{0,6667,36667,91667,162500})),0)-LOOKUP((A33-B33),{0,2120834,2162500,2204167,2245834},{51667,40000,26667,13334,0})-31667*$D$2),{0,162501,275001,579167,750001,1500001,3333334},{0,8296,36374,54113,130688,237893,408061}),-1))</f>
        <v/>
      </c>
    </row>
    <row r="34">
      <c r="A34" s="4" t="n">
        <v>440000</v>
      </c>
      <c r="B34" s="6">
        <f>ROUND(A34*$B$2,0)</f>
        <v/>
      </c>
      <c r="C34" s="6">
        <f>IF(MAX(0,(A34-B34)-ROUNDUP(IF((A34-B34)&lt;=158333,54167,(A34-B34)*LOOKUP((A34-B34),{0,158334,300000,550000,708331},{0,0.3,0.2,0.1,0})+LOOKUP((A34-B34),{0,158334,300000,550000,708331},{0,6667,36667,91667,162500})),0)-LOOKUP((A34-B34),{0,2120834,2162500,2204167,2245834},{48334,40000,26667,13334,0})-31667*$D$2)&lt;=0,0,ROUND(MAX(0,(A34-B34)-ROUNDUP(IF((A34-B34)&lt;=158333,54167,(A34-B34)*LOOKUP((A34-B34),{0,158334,300000,550000,708331},{0,0.3,0.2,0.1,0})+LOOKUP((A34-B34),{0,158334,300000,550000,708331},{0,6667,36667,91667,162500})),0)-LOOKUP((A34-B34),{0,2120834,2162500,2204167,2245834},{48334,40000,26667,13334,0})-31667*$D$2)*LOOKUP(MAX(0,(A34-B34)-ROUNDUP(IF((A34-B34)&lt;=158333,54167,(A34-B34)*LOOKUP((A34-B34),{0,158334,300000,550000,708331},{0,0.3,0.2,0.1,0})+LOOKUP((A34-B34),{0,158334,300000,550000,708331},{0,6667,36667,91667,162500})),0)-LOOKUP((A34-B34),{0,2120834,2162500,2204167,2245834},{48334,40000,26667,13334,0})-31667*$D$2),{0,162501,275001,579167,750001,1500001,3333334},{0.05105,0.1021,0.2042,0.23483,0.33693,0.4084,0.45945})-LOOKUP(MAX(0,(A34-B34)-ROUNDUP(IF((A34-B34)&lt;=158333,54167,(A34-B34)*LOOKUP((A34-B34),{0,158334,300000,550000,708331},{0,0.3,0.2,0.1,0})+LOOKUP((A34-B34),{0,158334,300000,550000,708331},{0,6667,36667,91667,162500})),0)-LOOKUP((A34-B34),{0,2120834,2162500,2204167,2245834},{48334,40000,26667,13334,0})-31667*$D$2),{0,162501,275001,579167,750001,1500001,3333334},{0,8296,36374,54113,130688,237893,408061}),-1))</f>
        <v/>
      </c>
      <c r="D34" s="6">
        <f>C34*12</f>
        <v/>
      </c>
      <c r="E34" s="6">
        <f>IF(A34*12&lt;651000,0,IF(A34*12&lt;1900000,A34*12-650000,IF(A34*12&lt;6600000,IF(FLOOR(A34*12,4000)&lt;=3600000,FLOOR(A34*12,4000)*0.7-80000,FLOOR(A34*12,4000)*0.8-440000),IF(A34*12&lt;=8500000,ROUNDDOWN(A34*12*0.9-1100000,0),A34*12-1950000))))</f>
        <v/>
      </c>
      <c r="F34" s="6">
        <f>LOOKUP(E34,{0,1320001,3360001,4890001,6550001,23500001},{950000,880000,680000,630000,580000,0})</f>
        <v/>
      </c>
      <c r="G34" s="6">
        <f>ROUNDDOWN(ROUND(ROUNDDOWN(ROUNDDOWN(MAX(0,E34-F34-B34*12-380000*$D$2),-3)*LOOKUP(ROUNDDOWN(MAX(0,E34-F34-B34*12-380000*$D$2),-3),{0,1950001,3300001,6950001,9000001,18000001,40000001},{0.05,0.1,0.2,0.23,0.33,0.4,0.45})-LOOKUP(ROUNDDOWN(MAX(0,E34-F34-B34*12-380000*$D$2),-3),{0,1950001,3300001,6950001,9000001,18000001,40000001},{0,97500,427500,636000,1536000,2796000,4796000}),0)*1.021,2),-2)</f>
        <v/>
      </c>
      <c r="H34" s="6">
        <f>D34-G34</f>
        <v/>
      </c>
      <c r="I34" s="6">
        <f>IF(A34*12&lt;691000,0,IF(A34*12&lt;2191000,A34*12-740000,IF(A34*12&lt;2193000,1451000,IF(A34*12&lt;2196000,1453000,IF(A34*12&lt;2200000,1456000,IF(A34*12&lt;6600000,IF(FLOOR(A34*12,4000)&lt;=3600000,FLOOR(A34*12,4000)*0.7-80000,FLOOR(A34*12,4000)*0.8-440000),IF(A34*12&lt;=8500000,ROUNDDOWN(A34*12*0.9-1100000,0),A34*12-1950000)))))))</f>
        <v/>
      </c>
      <c r="J34" s="6">
        <f>LOOKUP(I34,{0,4890001,6550001,23500001},{1040000,670000,620000,0})</f>
        <v/>
      </c>
      <c r="K34" s="6">
        <f>ROUNDDOWN(ROUND(ROUNDDOWN(ROUNDDOWN(MAX(0,I34-J34-B34*12-380000*$D$2),-3)*LOOKUP(ROUNDDOWN(MAX(0,I34-J34-B34*12-380000*$D$2),-3),{0,1950001,3300001,6950001,9000001,18000001,40000001},{0.05,0.1,0.2,0.23,0.33,0.4,0.45})-LOOKUP(ROUNDDOWN(MAX(0,I34-J34-B34*12-380000*$D$2),-3),{0,1950001,3300001,6950001,9000001,18000001,40000001},{0,97500,427500,636000,1536000,2796000,4796000}),0)*1.021,2),-2)</f>
        <v/>
      </c>
      <c r="L34" s="6">
        <f>D34-K34</f>
        <v/>
      </c>
      <c r="M34" s="6">
        <f>L34-H34</f>
        <v/>
      </c>
      <c r="N34" s="8">
        <f>IF(C34=0,"－",L34/C34)</f>
        <v/>
      </c>
      <c r="O34" s="6">
        <f>IF(MAX(0,(A34-B34)-ROUNDUP(IF((A34-B34)&lt;=169444,57500,(A34-B34)*LOOKUP((A34-B34),{0,169445,300000,550000,708331},{0,0.3,0.2,0.1,0})+LOOKUP((A34-B34),{0,169445,300000,550000,708331},{0,6667,36667,91667,162500})),0)-LOOKUP((A34-B34),{0,2120834,2162500,2204167,2245834},{51667,40000,26667,13334,0})-31667*$D$2)&lt;=0,0,ROUND(MAX(0,(A34-B34)-ROUNDUP(IF((A34-B34)&lt;=169444,57500,(A34-B34)*LOOKUP((A34-B34),{0,169445,300000,550000,708331},{0,0.3,0.2,0.1,0})+LOOKUP((A34-B34),{0,169445,300000,550000,708331},{0,6667,36667,91667,162500})),0)-LOOKUP((A34-B34),{0,2120834,2162500,2204167,2245834},{51667,40000,26667,13334,0})-31667*$D$2)*LOOKUP(MAX(0,(A34-B34)-ROUNDUP(IF((A34-B34)&lt;=169444,57500,(A34-B34)*LOOKUP((A34-B34),{0,169445,300000,550000,708331},{0,0.3,0.2,0.1,0})+LOOKUP((A34-B34),{0,169445,300000,550000,708331},{0,6667,36667,91667,162500})),0)-LOOKUP((A34-B34),{0,2120834,2162500,2204167,2245834},{51667,40000,26667,13334,0})-31667*$D$2),{0,162501,275001,579167,750001,1500001,3333334},{0.05105,0.1021,0.2042,0.23483,0.33693,0.4084,0.45945})-LOOKUP(MAX(0,(A34-B34)-ROUNDUP(IF((A34-B34)&lt;=169444,57500,(A34-B34)*LOOKUP((A34-B34),{0,169445,300000,550000,708331},{0,0.3,0.2,0.1,0})+LOOKUP((A34-B34),{0,169445,300000,550000,708331},{0,6667,36667,91667,162500})),0)-LOOKUP((A34-B34),{0,2120834,2162500,2204167,2245834},{51667,40000,26667,13334,0})-31667*$D$2),{0,162501,275001,579167,750001,1500001,3333334},{0,8296,36374,54113,130688,237893,408061}),-1))</f>
        <v/>
      </c>
    </row>
    <row r="35">
      <c r="A35" s="4" t="n">
        <v>450000</v>
      </c>
      <c r="B35" s="6">
        <f>ROUND(A35*$B$2,0)</f>
        <v/>
      </c>
      <c r="C35" s="6">
        <f>IF(MAX(0,(A35-B35)-ROUNDUP(IF((A35-B35)&lt;=158333,54167,(A35-B35)*LOOKUP((A35-B35),{0,158334,300000,550000,708331},{0,0.3,0.2,0.1,0})+LOOKUP((A35-B35),{0,158334,300000,550000,708331},{0,6667,36667,91667,162500})),0)-LOOKUP((A35-B35),{0,2120834,2162500,2204167,2245834},{48334,40000,26667,13334,0})-31667*$D$2)&lt;=0,0,ROUND(MAX(0,(A35-B35)-ROUNDUP(IF((A35-B35)&lt;=158333,54167,(A35-B35)*LOOKUP((A35-B35),{0,158334,300000,550000,708331},{0,0.3,0.2,0.1,0})+LOOKUP((A35-B35),{0,158334,300000,550000,708331},{0,6667,36667,91667,162500})),0)-LOOKUP((A35-B35),{0,2120834,2162500,2204167,2245834},{48334,40000,26667,13334,0})-31667*$D$2)*LOOKUP(MAX(0,(A35-B35)-ROUNDUP(IF((A35-B35)&lt;=158333,54167,(A35-B35)*LOOKUP((A35-B35),{0,158334,300000,550000,708331},{0,0.3,0.2,0.1,0})+LOOKUP((A35-B35),{0,158334,300000,550000,708331},{0,6667,36667,91667,162500})),0)-LOOKUP((A35-B35),{0,2120834,2162500,2204167,2245834},{48334,40000,26667,13334,0})-31667*$D$2),{0,162501,275001,579167,750001,1500001,3333334},{0.05105,0.1021,0.2042,0.23483,0.33693,0.4084,0.45945})-LOOKUP(MAX(0,(A35-B35)-ROUNDUP(IF((A35-B35)&lt;=158333,54167,(A35-B35)*LOOKUP((A35-B35),{0,158334,300000,550000,708331},{0,0.3,0.2,0.1,0})+LOOKUP((A35-B35),{0,158334,300000,550000,708331},{0,6667,36667,91667,162500})),0)-LOOKUP((A35-B35),{0,2120834,2162500,2204167,2245834},{48334,40000,26667,13334,0})-31667*$D$2),{0,162501,275001,579167,750001,1500001,3333334},{0,8296,36374,54113,130688,237893,408061}),-1))</f>
        <v/>
      </c>
      <c r="D35" s="6">
        <f>C35*12</f>
        <v/>
      </c>
      <c r="E35" s="6">
        <f>IF(A35*12&lt;651000,0,IF(A35*12&lt;1900000,A35*12-650000,IF(A35*12&lt;6600000,IF(FLOOR(A35*12,4000)&lt;=3600000,FLOOR(A35*12,4000)*0.7-80000,FLOOR(A35*12,4000)*0.8-440000),IF(A35*12&lt;=8500000,ROUNDDOWN(A35*12*0.9-1100000,0),A35*12-1950000))))</f>
        <v/>
      </c>
      <c r="F35" s="6">
        <f>LOOKUP(E35,{0,1320001,3360001,4890001,6550001,23500001},{950000,880000,680000,630000,580000,0})</f>
        <v/>
      </c>
      <c r="G35" s="6">
        <f>ROUNDDOWN(ROUND(ROUNDDOWN(ROUNDDOWN(MAX(0,E35-F35-B35*12-380000*$D$2),-3)*LOOKUP(ROUNDDOWN(MAX(0,E35-F35-B35*12-380000*$D$2),-3),{0,1950001,3300001,6950001,9000001,18000001,40000001},{0.05,0.1,0.2,0.23,0.33,0.4,0.45})-LOOKUP(ROUNDDOWN(MAX(0,E35-F35-B35*12-380000*$D$2),-3),{0,1950001,3300001,6950001,9000001,18000001,40000001},{0,97500,427500,636000,1536000,2796000,4796000}),0)*1.021,2),-2)</f>
        <v/>
      </c>
      <c r="H35" s="6">
        <f>D35-G35</f>
        <v/>
      </c>
      <c r="I35" s="6">
        <f>IF(A35*12&lt;691000,0,IF(A35*12&lt;2191000,A35*12-740000,IF(A35*12&lt;2193000,1451000,IF(A35*12&lt;2196000,1453000,IF(A35*12&lt;2200000,1456000,IF(A35*12&lt;6600000,IF(FLOOR(A35*12,4000)&lt;=3600000,FLOOR(A35*12,4000)*0.7-80000,FLOOR(A35*12,4000)*0.8-440000),IF(A35*12&lt;=8500000,ROUNDDOWN(A35*12*0.9-1100000,0),A35*12-1950000)))))))</f>
        <v/>
      </c>
      <c r="J35" s="6">
        <f>LOOKUP(I35,{0,4890001,6550001,23500001},{1040000,670000,620000,0})</f>
        <v/>
      </c>
      <c r="K35" s="6">
        <f>ROUNDDOWN(ROUND(ROUNDDOWN(ROUNDDOWN(MAX(0,I35-J35-B35*12-380000*$D$2),-3)*LOOKUP(ROUNDDOWN(MAX(0,I35-J35-B35*12-380000*$D$2),-3),{0,1950001,3300001,6950001,9000001,18000001,40000001},{0.05,0.1,0.2,0.23,0.33,0.4,0.45})-LOOKUP(ROUNDDOWN(MAX(0,I35-J35-B35*12-380000*$D$2),-3),{0,1950001,3300001,6950001,9000001,18000001,40000001},{0,97500,427500,636000,1536000,2796000,4796000}),0)*1.021,2),-2)</f>
        <v/>
      </c>
      <c r="L35" s="6">
        <f>D35-K35</f>
        <v/>
      </c>
      <c r="M35" s="6">
        <f>L35-H35</f>
        <v/>
      </c>
      <c r="N35" s="8">
        <f>IF(C35=0,"－",L35/C35)</f>
        <v/>
      </c>
      <c r="O35" s="6">
        <f>IF(MAX(0,(A35-B35)-ROUNDUP(IF((A35-B35)&lt;=169444,57500,(A35-B35)*LOOKUP((A35-B35),{0,169445,300000,550000,708331},{0,0.3,0.2,0.1,0})+LOOKUP((A35-B35),{0,169445,300000,550000,708331},{0,6667,36667,91667,162500})),0)-LOOKUP((A35-B35),{0,2120834,2162500,2204167,2245834},{51667,40000,26667,13334,0})-31667*$D$2)&lt;=0,0,ROUND(MAX(0,(A35-B35)-ROUNDUP(IF((A35-B35)&lt;=169444,57500,(A35-B35)*LOOKUP((A35-B35),{0,169445,300000,550000,708331},{0,0.3,0.2,0.1,0})+LOOKUP((A35-B35),{0,169445,300000,550000,708331},{0,6667,36667,91667,162500})),0)-LOOKUP((A35-B35),{0,2120834,2162500,2204167,2245834},{51667,40000,26667,13334,0})-31667*$D$2)*LOOKUP(MAX(0,(A35-B35)-ROUNDUP(IF((A35-B35)&lt;=169444,57500,(A35-B35)*LOOKUP((A35-B35),{0,169445,300000,550000,708331},{0,0.3,0.2,0.1,0})+LOOKUP((A35-B35),{0,169445,300000,550000,708331},{0,6667,36667,91667,162500})),0)-LOOKUP((A35-B35),{0,2120834,2162500,2204167,2245834},{51667,40000,26667,13334,0})-31667*$D$2),{0,162501,275001,579167,750001,1500001,3333334},{0.05105,0.1021,0.2042,0.23483,0.33693,0.4084,0.45945})-LOOKUP(MAX(0,(A35-B35)-ROUNDUP(IF((A35-B35)&lt;=169444,57500,(A35-B35)*LOOKUP((A35-B35),{0,169445,300000,550000,708331},{0,0.3,0.2,0.1,0})+LOOKUP((A35-B35),{0,169445,300000,550000,708331},{0,6667,36667,91667,162500})),0)-LOOKUP((A35-B35),{0,2120834,2162500,2204167,2245834},{51667,40000,26667,13334,0})-31667*$D$2),{0,162501,275001,579167,750001,1500001,3333334},{0,8296,36374,54113,130688,237893,408061}),-1))</f>
        <v/>
      </c>
    </row>
    <row r="36">
      <c r="A36" s="4" t="n">
        <v>460000</v>
      </c>
      <c r="B36" s="6">
        <f>ROUND(A36*$B$2,0)</f>
        <v/>
      </c>
      <c r="C36" s="6">
        <f>IF(MAX(0,(A36-B36)-ROUNDUP(IF((A36-B36)&lt;=158333,54167,(A36-B36)*LOOKUP((A36-B36),{0,158334,300000,550000,708331},{0,0.3,0.2,0.1,0})+LOOKUP((A36-B36),{0,158334,300000,550000,708331},{0,6667,36667,91667,162500})),0)-LOOKUP((A36-B36),{0,2120834,2162500,2204167,2245834},{48334,40000,26667,13334,0})-31667*$D$2)&lt;=0,0,ROUND(MAX(0,(A36-B36)-ROUNDUP(IF((A36-B36)&lt;=158333,54167,(A36-B36)*LOOKUP((A36-B36),{0,158334,300000,550000,708331},{0,0.3,0.2,0.1,0})+LOOKUP((A36-B36),{0,158334,300000,550000,708331},{0,6667,36667,91667,162500})),0)-LOOKUP((A36-B36),{0,2120834,2162500,2204167,2245834},{48334,40000,26667,13334,0})-31667*$D$2)*LOOKUP(MAX(0,(A36-B36)-ROUNDUP(IF((A36-B36)&lt;=158333,54167,(A36-B36)*LOOKUP((A36-B36),{0,158334,300000,550000,708331},{0,0.3,0.2,0.1,0})+LOOKUP((A36-B36),{0,158334,300000,550000,708331},{0,6667,36667,91667,162500})),0)-LOOKUP((A36-B36),{0,2120834,2162500,2204167,2245834},{48334,40000,26667,13334,0})-31667*$D$2),{0,162501,275001,579167,750001,1500001,3333334},{0.05105,0.1021,0.2042,0.23483,0.33693,0.4084,0.45945})-LOOKUP(MAX(0,(A36-B36)-ROUNDUP(IF((A36-B36)&lt;=158333,54167,(A36-B36)*LOOKUP((A36-B36),{0,158334,300000,550000,708331},{0,0.3,0.2,0.1,0})+LOOKUP((A36-B36),{0,158334,300000,550000,708331},{0,6667,36667,91667,162500})),0)-LOOKUP((A36-B36),{0,2120834,2162500,2204167,2245834},{48334,40000,26667,13334,0})-31667*$D$2),{0,162501,275001,579167,750001,1500001,3333334},{0,8296,36374,54113,130688,237893,408061}),-1))</f>
        <v/>
      </c>
      <c r="D36" s="6">
        <f>C36*12</f>
        <v/>
      </c>
      <c r="E36" s="6">
        <f>IF(A36*12&lt;651000,0,IF(A36*12&lt;1900000,A36*12-650000,IF(A36*12&lt;6600000,IF(FLOOR(A36*12,4000)&lt;=3600000,FLOOR(A36*12,4000)*0.7-80000,FLOOR(A36*12,4000)*0.8-440000),IF(A36*12&lt;=8500000,ROUNDDOWN(A36*12*0.9-1100000,0),A36*12-1950000))))</f>
        <v/>
      </c>
      <c r="F36" s="6">
        <f>LOOKUP(E36,{0,1320001,3360001,4890001,6550001,23500001},{950000,880000,680000,630000,580000,0})</f>
        <v/>
      </c>
      <c r="G36" s="6">
        <f>ROUNDDOWN(ROUND(ROUNDDOWN(ROUNDDOWN(MAX(0,E36-F36-B36*12-380000*$D$2),-3)*LOOKUP(ROUNDDOWN(MAX(0,E36-F36-B36*12-380000*$D$2),-3),{0,1950001,3300001,6950001,9000001,18000001,40000001},{0.05,0.1,0.2,0.23,0.33,0.4,0.45})-LOOKUP(ROUNDDOWN(MAX(0,E36-F36-B36*12-380000*$D$2),-3),{0,1950001,3300001,6950001,9000001,18000001,40000001},{0,97500,427500,636000,1536000,2796000,4796000}),0)*1.021,2),-2)</f>
        <v/>
      </c>
      <c r="H36" s="6">
        <f>D36-G36</f>
        <v/>
      </c>
      <c r="I36" s="6">
        <f>IF(A36*12&lt;691000,0,IF(A36*12&lt;2191000,A36*12-740000,IF(A36*12&lt;2193000,1451000,IF(A36*12&lt;2196000,1453000,IF(A36*12&lt;2200000,1456000,IF(A36*12&lt;6600000,IF(FLOOR(A36*12,4000)&lt;=3600000,FLOOR(A36*12,4000)*0.7-80000,FLOOR(A36*12,4000)*0.8-440000),IF(A36*12&lt;=8500000,ROUNDDOWN(A36*12*0.9-1100000,0),A36*12-1950000)))))))</f>
        <v/>
      </c>
      <c r="J36" s="6">
        <f>LOOKUP(I36,{0,4890001,6550001,23500001},{1040000,670000,620000,0})</f>
        <v/>
      </c>
      <c r="K36" s="6">
        <f>ROUNDDOWN(ROUND(ROUNDDOWN(ROUNDDOWN(MAX(0,I36-J36-B36*12-380000*$D$2),-3)*LOOKUP(ROUNDDOWN(MAX(0,I36-J36-B36*12-380000*$D$2),-3),{0,1950001,3300001,6950001,9000001,18000001,40000001},{0.05,0.1,0.2,0.23,0.33,0.4,0.45})-LOOKUP(ROUNDDOWN(MAX(0,I36-J36-B36*12-380000*$D$2),-3),{0,1950001,3300001,6950001,9000001,18000001,40000001},{0,97500,427500,636000,1536000,2796000,4796000}),0)*1.021,2),-2)</f>
        <v/>
      </c>
      <c r="L36" s="6">
        <f>D36-K36</f>
        <v/>
      </c>
      <c r="M36" s="6">
        <f>L36-H36</f>
        <v/>
      </c>
      <c r="N36" s="8">
        <f>IF(C36=0,"－",L36/C36)</f>
        <v/>
      </c>
      <c r="O36" s="6">
        <f>IF(MAX(0,(A36-B36)-ROUNDUP(IF((A36-B36)&lt;=169444,57500,(A36-B36)*LOOKUP((A36-B36),{0,169445,300000,550000,708331},{0,0.3,0.2,0.1,0})+LOOKUP((A36-B36),{0,169445,300000,550000,708331},{0,6667,36667,91667,162500})),0)-LOOKUP((A36-B36),{0,2120834,2162500,2204167,2245834},{51667,40000,26667,13334,0})-31667*$D$2)&lt;=0,0,ROUND(MAX(0,(A36-B36)-ROUNDUP(IF((A36-B36)&lt;=169444,57500,(A36-B36)*LOOKUP((A36-B36),{0,169445,300000,550000,708331},{0,0.3,0.2,0.1,0})+LOOKUP((A36-B36),{0,169445,300000,550000,708331},{0,6667,36667,91667,162500})),0)-LOOKUP((A36-B36),{0,2120834,2162500,2204167,2245834},{51667,40000,26667,13334,0})-31667*$D$2)*LOOKUP(MAX(0,(A36-B36)-ROUNDUP(IF((A36-B36)&lt;=169444,57500,(A36-B36)*LOOKUP((A36-B36),{0,169445,300000,550000,708331},{0,0.3,0.2,0.1,0})+LOOKUP((A36-B36),{0,169445,300000,550000,708331},{0,6667,36667,91667,162500})),0)-LOOKUP((A36-B36),{0,2120834,2162500,2204167,2245834},{51667,40000,26667,13334,0})-31667*$D$2),{0,162501,275001,579167,750001,1500001,3333334},{0.05105,0.1021,0.2042,0.23483,0.33693,0.4084,0.45945})-LOOKUP(MAX(0,(A36-B36)-ROUNDUP(IF((A36-B36)&lt;=169444,57500,(A36-B36)*LOOKUP((A36-B36),{0,169445,300000,550000,708331},{0,0.3,0.2,0.1,0})+LOOKUP((A36-B36),{0,169445,300000,550000,708331},{0,6667,36667,91667,162500})),0)-LOOKUP((A36-B36),{0,2120834,2162500,2204167,2245834},{51667,40000,26667,13334,0})-31667*$D$2),{0,162501,275001,579167,750001,1500001,3333334},{0,8296,36374,54113,130688,237893,408061}),-1))</f>
        <v/>
      </c>
    </row>
    <row r="37">
      <c r="A37" s="4" t="n">
        <v>470000</v>
      </c>
      <c r="B37" s="6">
        <f>ROUND(A37*$B$2,0)</f>
        <v/>
      </c>
      <c r="C37" s="6">
        <f>IF(MAX(0,(A37-B37)-ROUNDUP(IF((A37-B37)&lt;=158333,54167,(A37-B37)*LOOKUP((A37-B37),{0,158334,300000,550000,708331},{0,0.3,0.2,0.1,0})+LOOKUP((A37-B37),{0,158334,300000,550000,708331},{0,6667,36667,91667,162500})),0)-LOOKUP((A37-B37),{0,2120834,2162500,2204167,2245834},{48334,40000,26667,13334,0})-31667*$D$2)&lt;=0,0,ROUND(MAX(0,(A37-B37)-ROUNDUP(IF((A37-B37)&lt;=158333,54167,(A37-B37)*LOOKUP((A37-B37),{0,158334,300000,550000,708331},{0,0.3,0.2,0.1,0})+LOOKUP((A37-B37),{0,158334,300000,550000,708331},{0,6667,36667,91667,162500})),0)-LOOKUP((A37-B37),{0,2120834,2162500,2204167,2245834},{48334,40000,26667,13334,0})-31667*$D$2)*LOOKUP(MAX(0,(A37-B37)-ROUNDUP(IF((A37-B37)&lt;=158333,54167,(A37-B37)*LOOKUP((A37-B37),{0,158334,300000,550000,708331},{0,0.3,0.2,0.1,0})+LOOKUP((A37-B37),{0,158334,300000,550000,708331},{0,6667,36667,91667,162500})),0)-LOOKUP((A37-B37),{0,2120834,2162500,2204167,2245834},{48334,40000,26667,13334,0})-31667*$D$2),{0,162501,275001,579167,750001,1500001,3333334},{0.05105,0.1021,0.2042,0.23483,0.33693,0.4084,0.45945})-LOOKUP(MAX(0,(A37-B37)-ROUNDUP(IF((A37-B37)&lt;=158333,54167,(A37-B37)*LOOKUP((A37-B37),{0,158334,300000,550000,708331},{0,0.3,0.2,0.1,0})+LOOKUP((A37-B37),{0,158334,300000,550000,708331},{0,6667,36667,91667,162500})),0)-LOOKUP((A37-B37),{0,2120834,2162500,2204167,2245834},{48334,40000,26667,13334,0})-31667*$D$2),{0,162501,275001,579167,750001,1500001,3333334},{0,8296,36374,54113,130688,237893,408061}),-1))</f>
        <v/>
      </c>
      <c r="D37" s="6">
        <f>C37*12</f>
        <v/>
      </c>
      <c r="E37" s="6">
        <f>IF(A37*12&lt;651000,0,IF(A37*12&lt;1900000,A37*12-650000,IF(A37*12&lt;6600000,IF(FLOOR(A37*12,4000)&lt;=3600000,FLOOR(A37*12,4000)*0.7-80000,FLOOR(A37*12,4000)*0.8-440000),IF(A37*12&lt;=8500000,ROUNDDOWN(A37*12*0.9-1100000,0),A37*12-1950000))))</f>
        <v/>
      </c>
      <c r="F37" s="6">
        <f>LOOKUP(E37,{0,1320001,3360001,4890001,6550001,23500001},{950000,880000,680000,630000,580000,0})</f>
        <v/>
      </c>
      <c r="G37" s="6">
        <f>ROUNDDOWN(ROUND(ROUNDDOWN(ROUNDDOWN(MAX(0,E37-F37-B37*12-380000*$D$2),-3)*LOOKUP(ROUNDDOWN(MAX(0,E37-F37-B37*12-380000*$D$2),-3),{0,1950001,3300001,6950001,9000001,18000001,40000001},{0.05,0.1,0.2,0.23,0.33,0.4,0.45})-LOOKUP(ROUNDDOWN(MAX(0,E37-F37-B37*12-380000*$D$2),-3),{0,1950001,3300001,6950001,9000001,18000001,40000001},{0,97500,427500,636000,1536000,2796000,4796000}),0)*1.021,2),-2)</f>
        <v/>
      </c>
      <c r="H37" s="6">
        <f>D37-G37</f>
        <v/>
      </c>
      <c r="I37" s="6">
        <f>IF(A37*12&lt;691000,0,IF(A37*12&lt;2191000,A37*12-740000,IF(A37*12&lt;2193000,1451000,IF(A37*12&lt;2196000,1453000,IF(A37*12&lt;2200000,1456000,IF(A37*12&lt;6600000,IF(FLOOR(A37*12,4000)&lt;=3600000,FLOOR(A37*12,4000)*0.7-80000,FLOOR(A37*12,4000)*0.8-440000),IF(A37*12&lt;=8500000,ROUNDDOWN(A37*12*0.9-1100000,0),A37*12-1950000)))))))</f>
        <v/>
      </c>
      <c r="J37" s="6">
        <f>LOOKUP(I37,{0,4890001,6550001,23500001},{1040000,670000,620000,0})</f>
        <v/>
      </c>
      <c r="K37" s="6">
        <f>ROUNDDOWN(ROUND(ROUNDDOWN(ROUNDDOWN(MAX(0,I37-J37-B37*12-380000*$D$2),-3)*LOOKUP(ROUNDDOWN(MAX(0,I37-J37-B37*12-380000*$D$2),-3),{0,1950001,3300001,6950001,9000001,18000001,40000001},{0.05,0.1,0.2,0.23,0.33,0.4,0.45})-LOOKUP(ROUNDDOWN(MAX(0,I37-J37-B37*12-380000*$D$2),-3),{0,1950001,3300001,6950001,9000001,18000001,40000001},{0,97500,427500,636000,1536000,2796000,4796000}),0)*1.021,2),-2)</f>
        <v/>
      </c>
      <c r="L37" s="6">
        <f>D37-K37</f>
        <v/>
      </c>
      <c r="M37" s="6">
        <f>L37-H37</f>
        <v/>
      </c>
      <c r="N37" s="8">
        <f>IF(C37=0,"－",L37/C37)</f>
        <v/>
      </c>
      <c r="O37" s="6">
        <f>IF(MAX(0,(A37-B37)-ROUNDUP(IF((A37-B37)&lt;=169444,57500,(A37-B37)*LOOKUP((A37-B37),{0,169445,300000,550000,708331},{0,0.3,0.2,0.1,0})+LOOKUP((A37-B37),{0,169445,300000,550000,708331},{0,6667,36667,91667,162500})),0)-LOOKUP((A37-B37),{0,2120834,2162500,2204167,2245834},{51667,40000,26667,13334,0})-31667*$D$2)&lt;=0,0,ROUND(MAX(0,(A37-B37)-ROUNDUP(IF((A37-B37)&lt;=169444,57500,(A37-B37)*LOOKUP((A37-B37),{0,169445,300000,550000,708331},{0,0.3,0.2,0.1,0})+LOOKUP((A37-B37),{0,169445,300000,550000,708331},{0,6667,36667,91667,162500})),0)-LOOKUP((A37-B37),{0,2120834,2162500,2204167,2245834},{51667,40000,26667,13334,0})-31667*$D$2)*LOOKUP(MAX(0,(A37-B37)-ROUNDUP(IF((A37-B37)&lt;=169444,57500,(A37-B37)*LOOKUP((A37-B37),{0,169445,300000,550000,708331},{0,0.3,0.2,0.1,0})+LOOKUP((A37-B37),{0,169445,300000,550000,708331},{0,6667,36667,91667,162500})),0)-LOOKUP((A37-B37),{0,2120834,2162500,2204167,2245834},{51667,40000,26667,13334,0})-31667*$D$2),{0,162501,275001,579167,750001,1500001,3333334},{0.05105,0.1021,0.2042,0.23483,0.33693,0.4084,0.45945})-LOOKUP(MAX(0,(A37-B37)-ROUNDUP(IF((A37-B37)&lt;=169444,57500,(A37-B37)*LOOKUP((A37-B37),{0,169445,300000,550000,708331},{0,0.3,0.2,0.1,0})+LOOKUP((A37-B37),{0,169445,300000,550000,708331},{0,6667,36667,91667,162500})),0)-LOOKUP((A37-B37),{0,2120834,2162500,2204167,2245834},{51667,40000,26667,13334,0})-31667*$D$2),{0,162501,275001,579167,750001,1500001,3333334},{0,8296,36374,54113,130688,237893,408061}),-1))</f>
        <v/>
      </c>
    </row>
    <row r="38">
      <c r="A38" s="4" t="n">
        <v>480000</v>
      </c>
      <c r="B38" s="6">
        <f>ROUND(A38*$B$2,0)</f>
        <v/>
      </c>
      <c r="C38" s="6">
        <f>IF(MAX(0,(A38-B38)-ROUNDUP(IF((A38-B38)&lt;=158333,54167,(A38-B38)*LOOKUP((A38-B38),{0,158334,300000,550000,708331},{0,0.3,0.2,0.1,0})+LOOKUP((A38-B38),{0,158334,300000,550000,708331},{0,6667,36667,91667,162500})),0)-LOOKUP((A38-B38),{0,2120834,2162500,2204167,2245834},{48334,40000,26667,13334,0})-31667*$D$2)&lt;=0,0,ROUND(MAX(0,(A38-B38)-ROUNDUP(IF((A38-B38)&lt;=158333,54167,(A38-B38)*LOOKUP((A38-B38),{0,158334,300000,550000,708331},{0,0.3,0.2,0.1,0})+LOOKUP((A38-B38),{0,158334,300000,550000,708331},{0,6667,36667,91667,162500})),0)-LOOKUP((A38-B38),{0,2120834,2162500,2204167,2245834},{48334,40000,26667,13334,0})-31667*$D$2)*LOOKUP(MAX(0,(A38-B38)-ROUNDUP(IF((A38-B38)&lt;=158333,54167,(A38-B38)*LOOKUP((A38-B38),{0,158334,300000,550000,708331},{0,0.3,0.2,0.1,0})+LOOKUP((A38-B38),{0,158334,300000,550000,708331},{0,6667,36667,91667,162500})),0)-LOOKUP((A38-B38),{0,2120834,2162500,2204167,2245834},{48334,40000,26667,13334,0})-31667*$D$2),{0,162501,275001,579167,750001,1500001,3333334},{0.05105,0.1021,0.2042,0.23483,0.33693,0.4084,0.45945})-LOOKUP(MAX(0,(A38-B38)-ROUNDUP(IF((A38-B38)&lt;=158333,54167,(A38-B38)*LOOKUP((A38-B38),{0,158334,300000,550000,708331},{0,0.3,0.2,0.1,0})+LOOKUP((A38-B38),{0,158334,300000,550000,708331},{0,6667,36667,91667,162500})),0)-LOOKUP((A38-B38),{0,2120834,2162500,2204167,2245834},{48334,40000,26667,13334,0})-31667*$D$2),{0,162501,275001,579167,750001,1500001,3333334},{0,8296,36374,54113,130688,237893,408061}),-1))</f>
        <v/>
      </c>
      <c r="D38" s="6">
        <f>C38*12</f>
        <v/>
      </c>
      <c r="E38" s="6">
        <f>IF(A38*12&lt;651000,0,IF(A38*12&lt;1900000,A38*12-650000,IF(A38*12&lt;6600000,IF(FLOOR(A38*12,4000)&lt;=3600000,FLOOR(A38*12,4000)*0.7-80000,FLOOR(A38*12,4000)*0.8-440000),IF(A38*12&lt;=8500000,ROUNDDOWN(A38*12*0.9-1100000,0),A38*12-1950000))))</f>
        <v/>
      </c>
      <c r="F38" s="6">
        <f>LOOKUP(E38,{0,1320001,3360001,4890001,6550001,23500001},{950000,880000,680000,630000,580000,0})</f>
        <v/>
      </c>
      <c r="G38" s="6">
        <f>ROUNDDOWN(ROUND(ROUNDDOWN(ROUNDDOWN(MAX(0,E38-F38-B38*12-380000*$D$2),-3)*LOOKUP(ROUNDDOWN(MAX(0,E38-F38-B38*12-380000*$D$2),-3),{0,1950001,3300001,6950001,9000001,18000001,40000001},{0.05,0.1,0.2,0.23,0.33,0.4,0.45})-LOOKUP(ROUNDDOWN(MAX(0,E38-F38-B38*12-380000*$D$2),-3),{0,1950001,3300001,6950001,9000001,18000001,40000001},{0,97500,427500,636000,1536000,2796000,4796000}),0)*1.021,2),-2)</f>
        <v/>
      </c>
      <c r="H38" s="6">
        <f>D38-G38</f>
        <v/>
      </c>
      <c r="I38" s="6">
        <f>IF(A38*12&lt;691000,0,IF(A38*12&lt;2191000,A38*12-740000,IF(A38*12&lt;2193000,1451000,IF(A38*12&lt;2196000,1453000,IF(A38*12&lt;2200000,1456000,IF(A38*12&lt;6600000,IF(FLOOR(A38*12,4000)&lt;=3600000,FLOOR(A38*12,4000)*0.7-80000,FLOOR(A38*12,4000)*0.8-440000),IF(A38*12&lt;=8500000,ROUNDDOWN(A38*12*0.9-1100000,0),A38*12-1950000)))))))</f>
        <v/>
      </c>
      <c r="J38" s="6">
        <f>LOOKUP(I38,{0,4890001,6550001,23500001},{1040000,670000,620000,0})</f>
        <v/>
      </c>
      <c r="K38" s="6">
        <f>ROUNDDOWN(ROUND(ROUNDDOWN(ROUNDDOWN(MAX(0,I38-J38-B38*12-380000*$D$2),-3)*LOOKUP(ROUNDDOWN(MAX(0,I38-J38-B38*12-380000*$D$2),-3),{0,1950001,3300001,6950001,9000001,18000001,40000001},{0.05,0.1,0.2,0.23,0.33,0.4,0.45})-LOOKUP(ROUNDDOWN(MAX(0,I38-J38-B38*12-380000*$D$2),-3),{0,1950001,3300001,6950001,9000001,18000001,40000001},{0,97500,427500,636000,1536000,2796000,4796000}),0)*1.021,2),-2)</f>
        <v/>
      </c>
      <c r="L38" s="6">
        <f>D38-K38</f>
        <v/>
      </c>
      <c r="M38" s="6">
        <f>L38-H38</f>
        <v/>
      </c>
      <c r="N38" s="8">
        <f>IF(C38=0,"－",L38/C38)</f>
        <v/>
      </c>
      <c r="O38" s="6">
        <f>IF(MAX(0,(A38-B38)-ROUNDUP(IF((A38-B38)&lt;=169444,57500,(A38-B38)*LOOKUP((A38-B38),{0,169445,300000,550000,708331},{0,0.3,0.2,0.1,0})+LOOKUP((A38-B38),{0,169445,300000,550000,708331},{0,6667,36667,91667,162500})),0)-LOOKUP((A38-B38),{0,2120834,2162500,2204167,2245834},{51667,40000,26667,13334,0})-31667*$D$2)&lt;=0,0,ROUND(MAX(0,(A38-B38)-ROUNDUP(IF((A38-B38)&lt;=169444,57500,(A38-B38)*LOOKUP((A38-B38),{0,169445,300000,550000,708331},{0,0.3,0.2,0.1,0})+LOOKUP((A38-B38),{0,169445,300000,550000,708331},{0,6667,36667,91667,162500})),0)-LOOKUP((A38-B38),{0,2120834,2162500,2204167,2245834},{51667,40000,26667,13334,0})-31667*$D$2)*LOOKUP(MAX(0,(A38-B38)-ROUNDUP(IF((A38-B38)&lt;=169444,57500,(A38-B38)*LOOKUP((A38-B38),{0,169445,300000,550000,708331},{0,0.3,0.2,0.1,0})+LOOKUP((A38-B38),{0,169445,300000,550000,708331},{0,6667,36667,91667,162500})),0)-LOOKUP((A38-B38),{0,2120834,2162500,2204167,2245834},{51667,40000,26667,13334,0})-31667*$D$2),{0,162501,275001,579167,750001,1500001,3333334},{0.05105,0.1021,0.2042,0.23483,0.33693,0.4084,0.45945})-LOOKUP(MAX(0,(A38-B38)-ROUNDUP(IF((A38-B38)&lt;=169444,57500,(A38-B38)*LOOKUP((A38-B38),{0,169445,300000,550000,708331},{0,0.3,0.2,0.1,0})+LOOKUP((A38-B38),{0,169445,300000,550000,708331},{0,6667,36667,91667,162500})),0)-LOOKUP((A38-B38),{0,2120834,2162500,2204167,2245834},{51667,40000,26667,13334,0})-31667*$D$2),{0,162501,275001,579167,750001,1500001,3333334},{0,8296,36374,54113,130688,237893,408061}),-1))</f>
        <v/>
      </c>
    </row>
    <row r="39">
      <c r="A39" s="4" t="n">
        <v>490000</v>
      </c>
      <c r="B39" s="6">
        <f>ROUND(A39*$B$2,0)</f>
        <v/>
      </c>
      <c r="C39" s="6">
        <f>IF(MAX(0,(A39-B39)-ROUNDUP(IF((A39-B39)&lt;=158333,54167,(A39-B39)*LOOKUP((A39-B39),{0,158334,300000,550000,708331},{0,0.3,0.2,0.1,0})+LOOKUP((A39-B39),{0,158334,300000,550000,708331},{0,6667,36667,91667,162500})),0)-LOOKUP((A39-B39),{0,2120834,2162500,2204167,2245834},{48334,40000,26667,13334,0})-31667*$D$2)&lt;=0,0,ROUND(MAX(0,(A39-B39)-ROUNDUP(IF((A39-B39)&lt;=158333,54167,(A39-B39)*LOOKUP((A39-B39),{0,158334,300000,550000,708331},{0,0.3,0.2,0.1,0})+LOOKUP((A39-B39),{0,158334,300000,550000,708331},{0,6667,36667,91667,162500})),0)-LOOKUP((A39-B39),{0,2120834,2162500,2204167,2245834},{48334,40000,26667,13334,0})-31667*$D$2)*LOOKUP(MAX(0,(A39-B39)-ROUNDUP(IF((A39-B39)&lt;=158333,54167,(A39-B39)*LOOKUP((A39-B39),{0,158334,300000,550000,708331},{0,0.3,0.2,0.1,0})+LOOKUP((A39-B39),{0,158334,300000,550000,708331},{0,6667,36667,91667,162500})),0)-LOOKUP((A39-B39),{0,2120834,2162500,2204167,2245834},{48334,40000,26667,13334,0})-31667*$D$2),{0,162501,275001,579167,750001,1500001,3333334},{0.05105,0.1021,0.2042,0.23483,0.33693,0.4084,0.45945})-LOOKUP(MAX(0,(A39-B39)-ROUNDUP(IF((A39-B39)&lt;=158333,54167,(A39-B39)*LOOKUP((A39-B39),{0,158334,300000,550000,708331},{0,0.3,0.2,0.1,0})+LOOKUP((A39-B39),{0,158334,300000,550000,708331},{0,6667,36667,91667,162500})),0)-LOOKUP((A39-B39),{0,2120834,2162500,2204167,2245834},{48334,40000,26667,13334,0})-31667*$D$2),{0,162501,275001,579167,750001,1500001,3333334},{0,8296,36374,54113,130688,237893,408061}),-1))</f>
        <v/>
      </c>
      <c r="D39" s="6">
        <f>C39*12</f>
        <v/>
      </c>
      <c r="E39" s="6">
        <f>IF(A39*12&lt;651000,0,IF(A39*12&lt;1900000,A39*12-650000,IF(A39*12&lt;6600000,IF(FLOOR(A39*12,4000)&lt;=3600000,FLOOR(A39*12,4000)*0.7-80000,FLOOR(A39*12,4000)*0.8-440000),IF(A39*12&lt;=8500000,ROUNDDOWN(A39*12*0.9-1100000,0),A39*12-1950000))))</f>
        <v/>
      </c>
      <c r="F39" s="6">
        <f>LOOKUP(E39,{0,1320001,3360001,4890001,6550001,23500001},{950000,880000,680000,630000,580000,0})</f>
        <v/>
      </c>
      <c r="G39" s="6">
        <f>ROUNDDOWN(ROUND(ROUNDDOWN(ROUNDDOWN(MAX(0,E39-F39-B39*12-380000*$D$2),-3)*LOOKUP(ROUNDDOWN(MAX(0,E39-F39-B39*12-380000*$D$2),-3),{0,1950001,3300001,6950001,9000001,18000001,40000001},{0.05,0.1,0.2,0.23,0.33,0.4,0.45})-LOOKUP(ROUNDDOWN(MAX(0,E39-F39-B39*12-380000*$D$2),-3),{0,1950001,3300001,6950001,9000001,18000001,40000001},{0,97500,427500,636000,1536000,2796000,4796000}),0)*1.021,2),-2)</f>
        <v/>
      </c>
      <c r="H39" s="6">
        <f>D39-G39</f>
        <v/>
      </c>
      <c r="I39" s="6">
        <f>IF(A39*12&lt;691000,0,IF(A39*12&lt;2191000,A39*12-740000,IF(A39*12&lt;2193000,1451000,IF(A39*12&lt;2196000,1453000,IF(A39*12&lt;2200000,1456000,IF(A39*12&lt;6600000,IF(FLOOR(A39*12,4000)&lt;=3600000,FLOOR(A39*12,4000)*0.7-80000,FLOOR(A39*12,4000)*0.8-440000),IF(A39*12&lt;=8500000,ROUNDDOWN(A39*12*0.9-1100000,0),A39*12-1950000)))))))</f>
        <v/>
      </c>
      <c r="J39" s="6">
        <f>LOOKUP(I39,{0,4890001,6550001,23500001},{1040000,670000,620000,0})</f>
        <v/>
      </c>
      <c r="K39" s="6">
        <f>ROUNDDOWN(ROUND(ROUNDDOWN(ROUNDDOWN(MAX(0,I39-J39-B39*12-380000*$D$2),-3)*LOOKUP(ROUNDDOWN(MAX(0,I39-J39-B39*12-380000*$D$2),-3),{0,1950001,3300001,6950001,9000001,18000001,40000001},{0.05,0.1,0.2,0.23,0.33,0.4,0.45})-LOOKUP(ROUNDDOWN(MAX(0,I39-J39-B39*12-380000*$D$2),-3),{0,1950001,3300001,6950001,9000001,18000001,40000001},{0,97500,427500,636000,1536000,2796000,4796000}),0)*1.021,2),-2)</f>
        <v/>
      </c>
      <c r="L39" s="6">
        <f>D39-K39</f>
        <v/>
      </c>
      <c r="M39" s="6">
        <f>L39-H39</f>
        <v/>
      </c>
      <c r="N39" s="8">
        <f>IF(C39=0,"－",L39/C39)</f>
        <v/>
      </c>
      <c r="O39" s="6">
        <f>IF(MAX(0,(A39-B39)-ROUNDUP(IF((A39-B39)&lt;=169444,57500,(A39-B39)*LOOKUP((A39-B39),{0,169445,300000,550000,708331},{0,0.3,0.2,0.1,0})+LOOKUP((A39-B39),{0,169445,300000,550000,708331},{0,6667,36667,91667,162500})),0)-LOOKUP((A39-B39),{0,2120834,2162500,2204167,2245834},{51667,40000,26667,13334,0})-31667*$D$2)&lt;=0,0,ROUND(MAX(0,(A39-B39)-ROUNDUP(IF((A39-B39)&lt;=169444,57500,(A39-B39)*LOOKUP((A39-B39),{0,169445,300000,550000,708331},{0,0.3,0.2,0.1,0})+LOOKUP((A39-B39),{0,169445,300000,550000,708331},{0,6667,36667,91667,162500})),0)-LOOKUP((A39-B39),{0,2120834,2162500,2204167,2245834},{51667,40000,26667,13334,0})-31667*$D$2)*LOOKUP(MAX(0,(A39-B39)-ROUNDUP(IF((A39-B39)&lt;=169444,57500,(A39-B39)*LOOKUP((A39-B39),{0,169445,300000,550000,708331},{0,0.3,0.2,0.1,0})+LOOKUP((A39-B39),{0,169445,300000,550000,708331},{0,6667,36667,91667,162500})),0)-LOOKUP((A39-B39),{0,2120834,2162500,2204167,2245834},{51667,40000,26667,13334,0})-31667*$D$2),{0,162501,275001,579167,750001,1500001,3333334},{0.05105,0.1021,0.2042,0.23483,0.33693,0.4084,0.45945})-LOOKUP(MAX(0,(A39-B39)-ROUNDUP(IF((A39-B39)&lt;=169444,57500,(A39-B39)*LOOKUP((A39-B39),{0,169445,300000,550000,708331},{0,0.3,0.2,0.1,0})+LOOKUP((A39-B39),{0,169445,300000,550000,708331},{0,6667,36667,91667,162500})),0)-LOOKUP((A39-B39),{0,2120834,2162500,2204167,2245834},{51667,40000,26667,13334,0})-31667*$D$2),{0,162501,275001,579167,750001,1500001,3333334},{0,8296,36374,54113,130688,237893,408061}),-1))</f>
        <v/>
      </c>
    </row>
    <row r="40">
      <c r="A40" s="4" t="n">
        <v>500000</v>
      </c>
      <c r="B40" s="6">
        <f>ROUND(A40*$B$2,0)</f>
        <v/>
      </c>
      <c r="C40" s="6">
        <f>IF(MAX(0,(A40-B40)-ROUNDUP(IF((A40-B40)&lt;=158333,54167,(A40-B40)*LOOKUP((A40-B40),{0,158334,300000,550000,708331},{0,0.3,0.2,0.1,0})+LOOKUP((A40-B40),{0,158334,300000,550000,708331},{0,6667,36667,91667,162500})),0)-LOOKUP((A40-B40),{0,2120834,2162500,2204167,2245834},{48334,40000,26667,13334,0})-31667*$D$2)&lt;=0,0,ROUND(MAX(0,(A40-B40)-ROUNDUP(IF((A40-B40)&lt;=158333,54167,(A40-B40)*LOOKUP((A40-B40),{0,158334,300000,550000,708331},{0,0.3,0.2,0.1,0})+LOOKUP((A40-B40),{0,158334,300000,550000,708331},{0,6667,36667,91667,162500})),0)-LOOKUP((A40-B40),{0,2120834,2162500,2204167,2245834},{48334,40000,26667,13334,0})-31667*$D$2)*LOOKUP(MAX(0,(A40-B40)-ROUNDUP(IF((A40-B40)&lt;=158333,54167,(A40-B40)*LOOKUP((A40-B40),{0,158334,300000,550000,708331},{0,0.3,0.2,0.1,0})+LOOKUP((A40-B40),{0,158334,300000,550000,708331},{0,6667,36667,91667,162500})),0)-LOOKUP((A40-B40),{0,2120834,2162500,2204167,2245834},{48334,40000,26667,13334,0})-31667*$D$2),{0,162501,275001,579167,750001,1500001,3333334},{0.05105,0.1021,0.2042,0.23483,0.33693,0.4084,0.45945})-LOOKUP(MAX(0,(A40-B40)-ROUNDUP(IF((A40-B40)&lt;=158333,54167,(A40-B40)*LOOKUP((A40-B40),{0,158334,300000,550000,708331},{0,0.3,0.2,0.1,0})+LOOKUP((A40-B40),{0,158334,300000,550000,708331},{0,6667,36667,91667,162500})),0)-LOOKUP((A40-B40),{0,2120834,2162500,2204167,2245834},{48334,40000,26667,13334,0})-31667*$D$2),{0,162501,275001,579167,750001,1500001,3333334},{0,8296,36374,54113,130688,237893,408061}),-1))</f>
        <v/>
      </c>
      <c r="D40" s="6">
        <f>C40*12</f>
        <v/>
      </c>
      <c r="E40" s="6">
        <f>IF(A40*12&lt;651000,0,IF(A40*12&lt;1900000,A40*12-650000,IF(A40*12&lt;6600000,IF(FLOOR(A40*12,4000)&lt;=3600000,FLOOR(A40*12,4000)*0.7-80000,FLOOR(A40*12,4000)*0.8-440000),IF(A40*12&lt;=8500000,ROUNDDOWN(A40*12*0.9-1100000,0),A40*12-1950000))))</f>
        <v/>
      </c>
      <c r="F40" s="6">
        <f>LOOKUP(E40,{0,1320001,3360001,4890001,6550001,23500001},{950000,880000,680000,630000,580000,0})</f>
        <v/>
      </c>
      <c r="G40" s="6">
        <f>ROUNDDOWN(ROUND(ROUNDDOWN(ROUNDDOWN(MAX(0,E40-F40-B40*12-380000*$D$2),-3)*LOOKUP(ROUNDDOWN(MAX(0,E40-F40-B40*12-380000*$D$2),-3),{0,1950001,3300001,6950001,9000001,18000001,40000001},{0.05,0.1,0.2,0.23,0.33,0.4,0.45})-LOOKUP(ROUNDDOWN(MAX(0,E40-F40-B40*12-380000*$D$2),-3),{0,1950001,3300001,6950001,9000001,18000001,40000001},{0,97500,427500,636000,1536000,2796000,4796000}),0)*1.021,2),-2)</f>
        <v/>
      </c>
      <c r="H40" s="6">
        <f>D40-G40</f>
        <v/>
      </c>
      <c r="I40" s="6">
        <f>IF(A40*12&lt;691000,0,IF(A40*12&lt;2191000,A40*12-740000,IF(A40*12&lt;2193000,1451000,IF(A40*12&lt;2196000,1453000,IF(A40*12&lt;2200000,1456000,IF(A40*12&lt;6600000,IF(FLOOR(A40*12,4000)&lt;=3600000,FLOOR(A40*12,4000)*0.7-80000,FLOOR(A40*12,4000)*0.8-440000),IF(A40*12&lt;=8500000,ROUNDDOWN(A40*12*0.9-1100000,0),A40*12-1950000)))))))</f>
        <v/>
      </c>
      <c r="J40" s="6">
        <f>LOOKUP(I40,{0,4890001,6550001,23500001},{1040000,670000,620000,0})</f>
        <v/>
      </c>
      <c r="K40" s="6">
        <f>ROUNDDOWN(ROUND(ROUNDDOWN(ROUNDDOWN(MAX(0,I40-J40-B40*12-380000*$D$2),-3)*LOOKUP(ROUNDDOWN(MAX(0,I40-J40-B40*12-380000*$D$2),-3),{0,1950001,3300001,6950001,9000001,18000001,40000001},{0.05,0.1,0.2,0.23,0.33,0.4,0.45})-LOOKUP(ROUNDDOWN(MAX(0,I40-J40-B40*12-380000*$D$2),-3),{0,1950001,3300001,6950001,9000001,18000001,40000001},{0,97500,427500,636000,1536000,2796000,4796000}),0)*1.021,2),-2)</f>
        <v/>
      </c>
      <c r="L40" s="6">
        <f>D40-K40</f>
        <v/>
      </c>
      <c r="M40" s="6">
        <f>L40-H40</f>
        <v/>
      </c>
      <c r="N40" s="8">
        <f>IF(C40=0,"－",L40/C40)</f>
        <v/>
      </c>
      <c r="O40" s="6">
        <f>IF(MAX(0,(A40-B40)-ROUNDUP(IF((A40-B40)&lt;=169444,57500,(A40-B40)*LOOKUP((A40-B40),{0,169445,300000,550000,708331},{0,0.3,0.2,0.1,0})+LOOKUP((A40-B40),{0,169445,300000,550000,708331},{0,6667,36667,91667,162500})),0)-LOOKUP((A40-B40),{0,2120834,2162500,2204167,2245834},{51667,40000,26667,13334,0})-31667*$D$2)&lt;=0,0,ROUND(MAX(0,(A40-B40)-ROUNDUP(IF((A40-B40)&lt;=169444,57500,(A40-B40)*LOOKUP((A40-B40),{0,169445,300000,550000,708331},{0,0.3,0.2,0.1,0})+LOOKUP((A40-B40),{0,169445,300000,550000,708331},{0,6667,36667,91667,162500})),0)-LOOKUP((A40-B40),{0,2120834,2162500,2204167,2245834},{51667,40000,26667,13334,0})-31667*$D$2)*LOOKUP(MAX(0,(A40-B40)-ROUNDUP(IF((A40-B40)&lt;=169444,57500,(A40-B40)*LOOKUP((A40-B40),{0,169445,300000,550000,708331},{0,0.3,0.2,0.1,0})+LOOKUP((A40-B40),{0,169445,300000,550000,708331},{0,6667,36667,91667,162500})),0)-LOOKUP((A40-B40),{0,2120834,2162500,2204167,2245834},{51667,40000,26667,13334,0})-31667*$D$2),{0,162501,275001,579167,750001,1500001,3333334},{0.05105,0.1021,0.2042,0.23483,0.33693,0.4084,0.45945})-LOOKUP(MAX(0,(A40-B40)-ROUNDUP(IF((A40-B40)&lt;=169444,57500,(A40-B40)*LOOKUP((A40-B40),{0,169445,300000,550000,708331},{0,0.3,0.2,0.1,0})+LOOKUP((A40-B40),{0,169445,300000,550000,708331},{0,6667,36667,91667,162500})),0)-LOOKUP((A40-B40),{0,2120834,2162500,2204167,2245834},{51667,40000,26667,13334,0})-31667*$D$2),{0,162501,275001,579167,750001,1500001,3333334},{0,8296,36374,54113,130688,237893,408061}),-1))</f>
        <v/>
      </c>
    </row>
    <row r="41">
      <c r="A41" s="4" t="n">
        <v>510000</v>
      </c>
      <c r="B41" s="6">
        <f>ROUND(A41*$B$2,0)</f>
        <v/>
      </c>
      <c r="C41" s="6">
        <f>IF(MAX(0,(A41-B41)-ROUNDUP(IF((A41-B41)&lt;=158333,54167,(A41-B41)*LOOKUP((A41-B41),{0,158334,300000,550000,708331},{0,0.3,0.2,0.1,0})+LOOKUP((A41-B41),{0,158334,300000,550000,708331},{0,6667,36667,91667,162500})),0)-LOOKUP((A41-B41),{0,2120834,2162500,2204167,2245834},{48334,40000,26667,13334,0})-31667*$D$2)&lt;=0,0,ROUND(MAX(0,(A41-B41)-ROUNDUP(IF((A41-B41)&lt;=158333,54167,(A41-B41)*LOOKUP((A41-B41),{0,158334,300000,550000,708331},{0,0.3,0.2,0.1,0})+LOOKUP((A41-B41),{0,158334,300000,550000,708331},{0,6667,36667,91667,162500})),0)-LOOKUP((A41-B41),{0,2120834,2162500,2204167,2245834},{48334,40000,26667,13334,0})-31667*$D$2)*LOOKUP(MAX(0,(A41-B41)-ROUNDUP(IF((A41-B41)&lt;=158333,54167,(A41-B41)*LOOKUP((A41-B41),{0,158334,300000,550000,708331},{0,0.3,0.2,0.1,0})+LOOKUP((A41-B41),{0,158334,300000,550000,708331},{0,6667,36667,91667,162500})),0)-LOOKUP((A41-B41),{0,2120834,2162500,2204167,2245834},{48334,40000,26667,13334,0})-31667*$D$2),{0,162501,275001,579167,750001,1500001,3333334},{0.05105,0.1021,0.2042,0.23483,0.33693,0.4084,0.45945})-LOOKUP(MAX(0,(A41-B41)-ROUNDUP(IF((A41-B41)&lt;=158333,54167,(A41-B41)*LOOKUP((A41-B41),{0,158334,300000,550000,708331},{0,0.3,0.2,0.1,0})+LOOKUP((A41-B41),{0,158334,300000,550000,708331},{0,6667,36667,91667,162500})),0)-LOOKUP((A41-B41),{0,2120834,2162500,2204167,2245834},{48334,40000,26667,13334,0})-31667*$D$2),{0,162501,275001,579167,750001,1500001,3333334},{0,8296,36374,54113,130688,237893,408061}),-1))</f>
        <v/>
      </c>
      <c r="D41" s="6">
        <f>C41*12</f>
        <v/>
      </c>
      <c r="E41" s="6">
        <f>IF(A41*12&lt;651000,0,IF(A41*12&lt;1900000,A41*12-650000,IF(A41*12&lt;6600000,IF(FLOOR(A41*12,4000)&lt;=3600000,FLOOR(A41*12,4000)*0.7-80000,FLOOR(A41*12,4000)*0.8-440000),IF(A41*12&lt;=8500000,ROUNDDOWN(A41*12*0.9-1100000,0),A41*12-1950000))))</f>
        <v/>
      </c>
      <c r="F41" s="6">
        <f>LOOKUP(E41,{0,1320001,3360001,4890001,6550001,23500001},{950000,880000,680000,630000,580000,0})</f>
        <v/>
      </c>
      <c r="G41" s="6">
        <f>ROUNDDOWN(ROUND(ROUNDDOWN(ROUNDDOWN(MAX(0,E41-F41-B41*12-380000*$D$2),-3)*LOOKUP(ROUNDDOWN(MAX(0,E41-F41-B41*12-380000*$D$2),-3),{0,1950001,3300001,6950001,9000001,18000001,40000001},{0.05,0.1,0.2,0.23,0.33,0.4,0.45})-LOOKUP(ROUNDDOWN(MAX(0,E41-F41-B41*12-380000*$D$2),-3),{0,1950001,3300001,6950001,9000001,18000001,40000001},{0,97500,427500,636000,1536000,2796000,4796000}),0)*1.021,2),-2)</f>
        <v/>
      </c>
      <c r="H41" s="6">
        <f>D41-G41</f>
        <v/>
      </c>
      <c r="I41" s="6">
        <f>IF(A41*12&lt;691000,0,IF(A41*12&lt;2191000,A41*12-740000,IF(A41*12&lt;2193000,1451000,IF(A41*12&lt;2196000,1453000,IF(A41*12&lt;2200000,1456000,IF(A41*12&lt;6600000,IF(FLOOR(A41*12,4000)&lt;=3600000,FLOOR(A41*12,4000)*0.7-80000,FLOOR(A41*12,4000)*0.8-440000),IF(A41*12&lt;=8500000,ROUNDDOWN(A41*12*0.9-1100000,0),A41*12-1950000)))))))</f>
        <v/>
      </c>
      <c r="J41" s="6">
        <f>LOOKUP(I41,{0,4890001,6550001,23500001},{1040000,670000,620000,0})</f>
        <v/>
      </c>
      <c r="K41" s="6">
        <f>ROUNDDOWN(ROUND(ROUNDDOWN(ROUNDDOWN(MAX(0,I41-J41-B41*12-380000*$D$2),-3)*LOOKUP(ROUNDDOWN(MAX(0,I41-J41-B41*12-380000*$D$2),-3),{0,1950001,3300001,6950001,9000001,18000001,40000001},{0.05,0.1,0.2,0.23,0.33,0.4,0.45})-LOOKUP(ROUNDDOWN(MAX(0,I41-J41-B41*12-380000*$D$2),-3),{0,1950001,3300001,6950001,9000001,18000001,40000001},{0,97500,427500,636000,1536000,2796000,4796000}),0)*1.021,2),-2)</f>
        <v/>
      </c>
      <c r="L41" s="6">
        <f>D41-K41</f>
        <v/>
      </c>
      <c r="M41" s="6">
        <f>L41-H41</f>
        <v/>
      </c>
      <c r="N41" s="8">
        <f>IF(C41=0,"－",L41/C41)</f>
        <v/>
      </c>
      <c r="O41" s="6">
        <f>IF(MAX(0,(A41-B41)-ROUNDUP(IF((A41-B41)&lt;=169444,57500,(A41-B41)*LOOKUP((A41-B41),{0,169445,300000,550000,708331},{0,0.3,0.2,0.1,0})+LOOKUP((A41-B41),{0,169445,300000,550000,708331},{0,6667,36667,91667,162500})),0)-LOOKUP((A41-B41),{0,2120834,2162500,2204167,2245834},{51667,40000,26667,13334,0})-31667*$D$2)&lt;=0,0,ROUND(MAX(0,(A41-B41)-ROUNDUP(IF((A41-B41)&lt;=169444,57500,(A41-B41)*LOOKUP((A41-B41),{0,169445,300000,550000,708331},{0,0.3,0.2,0.1,0})+LOOKUP((A41-B41),{0,169445,300000,550000,708331},{0,6667,36667,91667,162500})),0)-LOOKUP((A41-B41),{0,2120834,2162500,2204167,2245834},{51667,40000,26667,13334,0})-31667*$D$2)*LOOKUP(MAX(0,(A41-B41)-ROUNDUP(IF((A41-B41)&lt;=169444,57500,(A41-B41)*LOOKUP((A41-B41),{0,169445,300000,550000,708331},{0,0.3,0.2,0.1,0})+LOOKUP((A41-B41),{0,169445,300000,550000,708331},{0,6667,36667,91667,162500})),0)-LOOKUP((A41-B41),{0,2120834,2162500,2204167,2245834},{51667,40000,26667,13334,0})-31667*$D$2),{0,162501,275001,579167,750001,1500001,3333334},{0.05105,0.1021,0.2042,0.23483,0.33693,0.4084,0.45945})-LOOKUP(MAX(0,(A41-B41)-ROUNDUP(IF((A41-B41)&lt;=169444,57500,(A41-B41)*LOOKUP((A41-B41),{0,169445,300000,550000,708331},{0,0.3,0.2,0.1,0})+LOOKUP((A41-B41),{0,169445,300000,550000,708331},{0,6667,36667,91667,162500})),0)-LOOKUP((A41-B41),{0,2120834,2162500,2204167,2245834},{51667,40000,26667,13334,0})-31667*$D$2),{0,162501,275001,579167,750001,1500001,3333334},{0,8296,36374,54113,130688,237893,408061}),-1))</f>
        <v/>
      </c>
    </row>
    <row r="42">
      <c r="A42" s="4" t="n">
        <v>520000</v>
      </c>
      <c r="B42" s="6">
        <f>ROUND(A42*$B$2,0)</f>
        <v/>
      </c>
      <c r="C42" s="6">
        <f>IF(MAX(0,(A42-B42)-ROUNDUP(IF((A42-B42)&lt;=158333,54167,(A42-B42)*LOOKUP((A42-B42),{0,158334,300000,550000,708331},{0,0.3,0.2,0.1,0})+LOOKUP((A42-B42),{0,158334,300000,550000,708331},{0,6667,36667,91667,162500})),0)-LOOKUP((A42-B42),{0,2120834,2162500,2204167,2245834},{48334,40000,26667,13334,0})-31667*$D$2)&lt;=0,0,ROUND(MAX(0,(A42-B42)-ROUNDUP(IF((A42-B42)&lt;=158333,54167,(A42-B42)*LOOKUP((A42-B42),{0,158334,300000,550000,708331},{0,0.3,0.2,0.1,0})+LOOKUP((A42-B42),{0,158334,300000,550000,708331},{0,6667,36667,91667,162500})),0)-LOOKUP((A42-B42),{0,2120834,2162500,2204167,2245834},{48334,40000,26667,13334,0})-31667*$D$2)*LOOKUP(MAX(0,(A42-B42)-ROUNDUP(IF((A42-B42)&lt;=158333,54167,(A42-B42)*LOOKUP((A42-B42),{0,158334,300000,550000,708331},{0,0.3,0.2,0.1,0})+LOOKUP((A42-B42),{0,158334,300000,550000,708331},{0,6667,36667,91667,162500})),0)-LOOKUP((A42-B42),{0,2120834,2162500,2204167,2245834},{48334,40000,26667,13334,0})-31667*$D$2),{0,162501,275001,579167,750001,1500001,3333334},{0.05105,0.1021,0.2042,0.23483,0.33693,0.4084,0.45945})-LOOKUP(MAX(0,(A42-B42)-ROUNDUP(IF((A42-B42)&lt;=158333,54167,(A42-B42)*LOOKUP((A42-B42),{0,158334,300000,550000,708331},{0,0.3,0.2,0.1,0})+LOOKUP((A42-B42),{0,158334,300000,550000,708331},{0,6667,36667,91667,162500})),0)-LOOKUP((A42-B42),{0,2120834,2162500,2204167,2245834},{48334,40000,26667,13334,0})-31667*$D$2),{0,162501,275001,579167,750001,1500001,3333334},{0,8296,36374,54113,130688,237893,408061}),-1))</f>
        <v/>
      </c>
      <c r="D42" s="6">
        <f>C42*12</f>
        <v/>
      </c>
      <c r="E42" s="6">
        <f>IF(A42*12&lt;651000,0,IF(A42*12&lt;1900000,A42*12-650000,IF(A42*12&lt;6600000,IF(FLOOR(A42*12,4000)&lt;=3600000,FLOOR(A42*12,4000)*0.7-80000,FLOOR(A42*12,4000)*0.8-440000),IF(A42*12&lt;=8500000,ROUNDDOWN(A42*12*0.9-1100000,0),A42*12-1950000))))</f>
        <v/>
      </c>
      <c r="F42" s="6">
        <f>LOOKUP(E42,{0,1320001,3360001,4890001,6550001,23500001},{950000,880000,680000,630000,580000,0})</f>
        <v/>
      </c>
      <c r="G42" s="6">
        <f>ROUNDDOWN(ROUND(ROUNDDOWN(ROUNDDOWN(MAX(0,E42-F42-B42*12-380000*$D$2),-3)*LOOKUP(ROUNDDOWN(MAX(0,E42-F42-B42*12-380000*$D$2),-3),{0,1950001,3300001,6950001,9000001,18000001,40000001},{0.05,0.1,0.2,0.23,0.33,0.4,0.45})-LOOKUP(ROUNDDOWN(MAX(0,E42-F42-B42*12-380000*$D$2),-3),{0,1950001,3300001,6950001,9000001,18000001,40000001},{0,97500,427500,636000,1536000,2796000,4796000}),0)*1.021,2),-2)</f>
        <v/>
      </c>
      <c r="H42" s="6">
        <f>D42-G42</f>
        <v/>
      </c>
      <c r="I42" s="6">
        <f>IF(A42*12&lt;691000,0,IF(A42*12&lt;2191000,A42*12-740000,IF(A42*12&lt;2193000,1451000,IF(A42*12&lt;2196000,1453000,IF(A42*12&lt;2200000,1456000,IF(A42*12&lt;6600000,IF(FLOOR(A42*12,4000)&lt;=3600000,FLOOR(A42*12,4000)*0.7-80000,FLOOR(A42*12,4000)*0.8-440000),IF(A42*12&lt;=8500000,ROUNDDOWN(A42*12*0.9-1100000,0),A42*12-1950000)))))))</f>
        <v/>
      </c>
      <c r="J42" s="6">
        <f>LOOKUP(I42,{0,4890001,6550001,23500001},{1040000,670000,620000,0})</f>
        <v/>
      </c>
      <c r="K42" s="6">
        <f>ROUNDDOWN(ROUND(ROUNDDOWN(ROUNDDOWN(MAX(0,I42-J42-B42*12-380000*$D$2),-3)*LOOKUP(ROUNDDOWN(MAX(0,I42-J42-B42*12-380000*$D$2),-3),{0,1950001,3300001,6950001,9000001,18000001,40000001},{0.05,0.1,0.2,0.23,0.33,0.4,0.45})-LOOKUP(ROUNDDOWN(MAX(0,I42-J42-B42*12-380000*$D$2),-3),{0,1950001,3300001,6950001,9000001,18000001,40000001},{0,97500,427500,636000,1536000,2796000,4796000}),0)*1.021,2),-2)</f>
        <v/>
      </c>
      <c r="L42" s="6">
        <f>D42-K42</f>
        <v/>
      </c>
      <c r="M42" s="6">
        <f>L42-H42</f>
        <v/>
      </c>
      <c r="N42" s="8">
        <f>IF(C42=0,"－",L42/C42)</f>
        <v/>
      </c>
      <c r="O42" s="6">
        <f>IF(MAX(0,(A42-B42)-ROUNDUP(IF((A42-B42)&lt;=169444,57500,(A42-B42)*LOOKUP((A42-B42),{0,169445,300000,550000,708331},{0,0.3,0.2,0.1,0})+LOOKUP((A42-B42),{0,169445,300000,550000,708331},{0,6667,36667,91667,162500})),0)-LOOKUP((A42-B42),{0,2120834,2162500,2204167,2245834},{51667,40000,26667,13334,0})-31667*$D$2)&lt;=0,0,ROUND(MAX(0,(A42-B42)-ROUNDUP(IF((A42-B42)&lt;=169444,57500,(A42-B42)*LOOKUP((A42-B42),{0,169445,300000,550000,708331},{0,0.3,0.2,0.1,0})+LOOKUP((A42-B42),{0,169445,300000,550000,708331},{0,6667,36667,91667,162500})),0)-LOOKUP((A42-B42),{0,2120834,2162500,2204167,2245834},{51667,40000,26667,13334,0})-31667*$D$2)*LOOKUP(MAX(0,(A42-B42)-ROUNDUP(IF((A42-B42)&lt;=169444,57500,(A42-B42)*LOOKUP((A42-B42),{0,169445,300000,550000,708331},{0,0.3,0.2,0.1,0})+LOOKUP((A42-B42),{0,169445,300000,550000,708331},{0,6667,36667,91667,162500})),0)-LOOKUP((A42-B42),{0,2120834,2162500,2204167,2245834},{51667,40000,26667,13334,0})-31667*$D$2),{0,162501,275001,579167,750001,1500001,3333334},{0.05105,0.1021,0.2042,0.23483,0.33693,0.4084,0.45945})-LOOKUP(MAX(0,(A42-B42)-ROUNDUP(IF((A42-B42)&lt;=169444,57500,(A42-B42)*LOOKUP((A42-B42),{0,169445,300000,550000,708331},{0,0.3,0.2,0.1,0})+LOOKUP((A42-B42),{0,169445,300000,550000,708331},{0,6667,36667,91667,162500})),0)-LOOKUP((A42-B42),{0,2120834,2162500,2204167,2245834},{51667,40000,26667,13334,0})-31667*$D$2),{0,162501,275001,579167,750001,1500001,3333334},{0,8296,36374,54113,130688,237893,408061}),-1))</f>
        <v/>
      </c>
    </row>
    <row r="43">
      <c r="A43" s="4" t="n">
        <v>530000</v>
      </c>
      <c r="B43" s="6">
        <f>ROUND(A43*$B$2,0)</f>
        <v/>
      </c>
      <c r="C43" s="6">
        <f>IF(MAX(0,(A43-B43)-ROUNDUP(IF((A43-B43)&lt;=158333,54167,(A43-B43)*LOOKUP((A43-B43),{0,158334,300000,550000,708331},{0,0.3,0.2,0.1,0})+LOOKUP((A43-B43),{0,158334,300000,550000,708331},{0,6667,36667,91667,162500})),0)-LOOKUP((A43-B43),{0,2120834,2162500,2204167,2245834},{48334,40000,26667,13334,0})-31667*$D$2)&lt;=0,0,ROUND(MAX(0,(A43-B43)-ROUNDUP(IF((A43-B43)&lt;=158333,54167,(A43-B43)*LOOKUP((A43-B43),{0,158334,300000,550000,708331},{0,0.3,0.2,0.1,0})+LOOKUP((A43-B43),{0,158334,300000,550000,708331},{0,6667,36667,91667,162500})),0)-LOOKUP((A43-B43),{0,2120834,2162500,2204167,2245834},{48334,40000,26667,13334,0})-31667*$D$2)*LOOKUP(MAX(0,(A43-B43)-ROUNDUP(IF((A43-B43)&lt;=158333,54167,(A43-B43)*LOOKUP((A43-B43),{0,158334,300000,550000,708331},{0,0.3,0.2,0.1,0})+LOOKUP((A43-B43),{0,158334,300000,550000,708331},{0,6667,36667,91667,162500})),0)-LOOKUP((A43-B43),{0,2120834,2162500,2204167,2245834},{48334,40000,26667,13334,0})-31667*$D$2),{0,162501,275001,579167,750001,1500001,3333334},{0.05105,0.1021,0.2042,0.23483,0.33693,0.4084,0.45945})-LOOKUP(MAX(0,(A43-B43)-ROUNDUP(IF((A43-B43)&lt;=158333,54167,(A43-B43)*LOOKUP((A43-B43),{0,158334,300000,550000,708331},{0,0.3,0.2,0.1,0})+LOOKUP((A43-B43),{0,158334,300000,550000,708331},{0,6667,36667,91667,162500})),0)-LOOKUP((A43-B43),{0,2120834,2162500,2204167,2245834},{48334,40000,26667,13334,0})-31667*$D$2),{0,162501,275001,579167,750001,1500001,3333334},{0,8296,36374,54113,130688,237893,408061}),-1))</f>
        <v/>
      </c>
      <c r="D43" s="6">
        <f>C43*12</f>
        <v/>
      </c>
      <c r="E43" s="6">
        <f>IF(A43*12&lt;651000,0,IF(A43*12&lt;1900000,A43*12-650000,IF(A43*12&lt;6600000,IF(FLOOR(A43*12,4000)&lt;=3600000,FLOOR(A43*12,4000)*0.7-80000,FLOOR(A43*12,4000)*0.8-440000),IF(A43*12&lt;=8500000,ROUNDDOWN(A43*12*0.9-1100000,0),A43*12-1950000))))</f>
        <v/>
      </c>
      <c r="F43" s="6">
        <f>LOOKUP(E43,{0,1320001,3360001,4890001,6550001,23500001},{950000,880000,680000,630000,580000,0})</f>
        <v/>
      </c>
      <c r="G43" s="6">
        <f>ROUNDDOWN(ROUND(ROUNDDOWN(ROUNDDOWN(MAX(0,E43-F43-B43*12-380000*$D$2),-3)*LOOKUP(ROUNDDOWN(MAX(0,E43-F43-B43*12-380000*$D$2),-3),{0,1950001,3300001,6950001,9000001,18000001,40000001},{0.05,0.1,0.2,0.23,0.33,0.4,0.45})-LOOKUP(ROUNDDOWN(MAX(0,E43-F43-B43*12-380000*$D$2),-3),{0,1950001,3300001,6950001,9000001,18000001,40000001},{0,97500,427500,636000,1536000,2796000,4796000}),0)*1.021,2),-2)</f>
        <v/>
      </c>
      <c r="H43" s="6">
        <f>D43-G43</f>
        <v/>
      </c>
      <c r="I43" s="6">
        <f>IF(A43*12&lt;691000,0,IF(A43*12&lt;2191000,A43*12-740000,IF(A43*12&lt;2193000,1451000,IF(A43*12&lt;2196000,1453000,IF(A43*12&lt;2200000,1456000,IF(A43*12&lt;6600000,IF(FLOOR(A43*12,4000)&lt;=3600000,FLOOR(A43*12,4000)*0.7-80000,FLOOR(A43*12,4000)*0.8-440000),IF(A43*12&lt;=8500000,ROUNDDOWN(A43*12*0.9-1100000,0),A43*12-1950000)))))))</f>
        <v/>
      </c>
      <c r="J43" s="6">
        <f>LOOKUP(I43,{0,4890001,6550001,23500001},{1040000,670000,620000,0})</f>
        <v/>
      </c>
      <c r="K43" s="6">
        <f>ROUNDDOWN(ROUND(ROUNDDOWN(ROUNDDOWN(MAX(0,I43-J43-B43*12-380000*$D$2),-3)*LOOKUP(ROUNDDOWN(MAX(0,I43-J43-B43*12-380000*$D$2),-3),{0,1950001,3300001,6950001,9000001,18000001,40000001},{0.05,0.1,0.2,0.23,0.33,0.4,0.45})-LOOKUP(ROUNDDOWN(MAX(0,I43-J43-B43*12-380000*$D$2),-3),{0,1950001,3300001,6950001,9000001,18000001,40000001},{0,97500,427500,636000,1536000,2796000,4796000}),0)*1.021,2),-2)</f>
        <v/>
      </c>
      <c r="L43" s="6">
        <f>D43-K43</f>
        <v/>
      </c>
      <c r="M43" s="6">
        <f>L43-H43</f>
        <v/>
      </c>
      <c r="N43" s="8">
        <f>IF(C43=0,"－",L43/C43)</f>
        <v/>
      </c>
      <c r="O43" s="6">
        <f>IF(MAX(0,(A43-B43)-ROUNDUP(IF((A43-B43)&lt;=169444,57500,(A43-B43)*LOOKUP((A43-B43),{0,169445,300000,550000,708331},{0,0.3,0.2,0.1,0})+LOOKUP((A43-B43),{0,169445,300000,550000,708331},{0,6667,36667,91667,162500})),0)-LOOKUP((A43-B43),{0,2120834,2162500,2204167,2245834},{51667,40000,26667,13334,0})-31667*$D$2)&lt;=0,0,ROUND(MAX(0,(A43-B43)-ROUNDUP(IF((A43-B43)&lt;=169444,57500,(A43-B43)*LOOKUP((A43-B43),{0,169445,300000,550000,708331},{0,0.3,0.2,0.1,0})+LOOKUP((A43-B43),{0,169445,300000,550000,708331},{0,6667,36667,91667,162500})),0)-LOOKUP((A43-B43),{0,2120834,2162500,2204167,2245834},{51667,40000,26667,13334,0})-31667*$D$2)*LOOKUP(MAX(0,(A43-B43)-ROUNDUP(IF((A43-B43)&lt;=169444,57500,(A43-B43)*LOOKUP((A43-B43),{0,169445,300000,550000,708331},{0,0.3,0.2,0.1,0})+LOOKUP((A43-B43),{0,169445,300000,550000,708331},{0,6667,36667,91667,162500})),0)-LOOKUP((A43-B43),{0,2120834,2162500,2204167,2245834},{51667,40000,26667,13334,0})-31667*$D$2),{0,162501,275001,579167,750001,1500001,3333334},{0.05105,0.1021,0.2042,0.23483,0.33693,0.4084,0.45945})-LOOKUP(MAX(0,(A43-B43)-ROUNDUP(IF((A43-B43)&lt;=169444,57500,(A43-B43)*LOOKUP((A43-B43),{0,169445,300000,550000,708331},{0,0.3,0.2,0.1,0})+LOOKUP((A43-B43),{0,169445,300000,550000,708331},{0,6667,36667,91667,162500})),0)-LOOKUP((A43-B43),{0,2120834,2162500,2204167,2245834},{51667,40000,26667,13334,0})-31667*$D$2),{0,162501,275001,579167,750001,1500001,3333334},{0,8296,36374,54113,130688,237893,408061}),-1))</f>
        <v/>
      </c>
    </row>
    <row r="44">
      <c r="A44" s="4" t="n">
        <v>540000</v>
      </c>
      <c r="B44" s="6">
        <f>ROUND(A44*$B$2,0)</f>
        <v/>
      </c>
      <c r="C44" s="6">
        <f>IF(MAX(0,(A44-B44)-ROUNDUP(IF((A44-B44)&lt;=158333,54167,(A44-B44)*LOOKUP((A44-B44),{0,158334,300000,550000,708331},{0,0.3,0.2,0.1,0})+LOOKUP((A44-B44),{0,158334,300000,550000,708331},{0,6667,36667,91667,162500})),0)-LOOKUP((A44-B44),{0,2120834,2162500,2204167,2245834},{48334,40000,26667,13334,0})-31667*$D$2)&lt;=0,0,ROUND(MAX(0,(A44-B44)-ROUNDUP(IF((A44-B44)&lt;=158333,54167,(A44-B44)*LOOKUP((A44-B44),{0,158334,300000,550000,708331},{0,0.3,0.2,0.1,0})+LOOKUP((A44-B44),{0,158334,300000,550000,708331},{0,6667,36667,91667,162500})),0)-LOOKUP((A44-B44),{0,2120834,2162500,2204167,2245834},{48334,40000,26667,13334,0})-31667*$D$2)*LOOKUP(MAX(0,(A44-B44)-ROUNDUP(IF((A44-B44)&lt;=158333,54167,(A44-B44)*LOOKUP((A44-B44),{0,158334,300000,550000,708331},{0,0.3,0.2,0.1,0})+LOOKUP((A44-B44),{0,158334,300000,550000,708331},{0,6667,36667,91667,162500})),0)-LOOKUP((A44-B44),{0,2120834,2162500,2204167,2245834},{48334,40000,26667,13334,0})-31667*$D$2),{0,162501,275001,579167,750001,1500001,3333334},{0.05105,0.1021,0.2042,0.23483,0.33693,0.4084,0.45945})-LOOKUP(MAX(0,(A44-B44)-ROUNDUP(IF((A44-B44)&lt;=158333,54167,(A44-B44)*LOOKUP((A44-B44),{0,158334,300000,550000,708331},{0,0.3,0.2,0.1,0})+LOOKUP((A44-B44),{0,158334,300000,550000,708331},{0,6667,36667,91667,162500})),0)-LOOKUP((A44-B44),{0,2120834,2162500,2204167,2245834},{48334,40000,26667,13334,0})-31667*$D$2),{0,162501,275001,579167,750001,1500001,3333334},{0,8296,36374,54113,130688,237893,408061}),-1))</f>
        <v/>
      </c>
      <c r="D44" s="6">
        <f>C44*12</f>
        <v/>
      </c>
      <c r="E44" s="6">
        <f>IF(A44*12&lt;651000,0,IF(A44*12&lt;1900000,A44*12-650000,IF(A44*12&lt;6600000,IF(FLOOR(A44*12,4000)&lt;=3600000,FLOOR(A44*12,4000)*0.7-80000,FLOOR(A44*12,4000)*0.8-440000),IF(A44*12&lt;=8500000,ROUNDDOWN(A44*12*0.9-1100000,0),A44*12-1950000))))</f>
        <v/>
      </c>
      <c r="F44" s="6">
        <f>LOOKUP(E44,{0,1320001,3360001,4890001,6550001,23500001},{950000,880000,680000,630000,580000,0})</f>
        <v/>
      </c>
      <c r="G44" s="6">
        <f>ROUNDDOWN(ROUND(ROUNDDOWN(ROUNDDOWN(MAX(0,E44-F44-B44*12-380000*$D$2),-3)*LOOKUP(ROUNDDOWN(MAX(0,E44-F44-B44*12-380000*$D$2),-3),{0,1950001,3300001,6950001,9000001,18000001,40000001},{0.05,0.1,0.2,0.23,0.33,0.4,0.45})-LOOKUP(ROUNDDOWN(MAX(0,E44-F44-B44*12-380000*$D$2),-3),{0,1950001,3300001,6950001,9000001,18000001,40000001},{0,97500,427500,636000,1536000,2796000,4796000}),0)*1.021,2),-2)</f>
        <v/>
      </c>
      <c r="H44" s="6">
        <f>D44-G44</f>
        <v/>
      </c>
      <c r="I44" s="6">
        <f>IF(A44*12&lt;691000,0,IF(A44*12&lt;2191000,A44*12-740000,IF(A44*12&lt;2193000,1451000,IF(A44*12&lt;2196000,1453000,IF(A44*12&lt;2200000,1456000,IF(A44*12&lt;6600000,IF(FLOOR(A44*12,4000)&lt;=3600000,FLOOR(A44*12,4000)*0.7-80000,FLOOR(A44*12,4000)*0.8-440000),IF(A44*12&lt;=8500000,ROUNDDOWN(A44*12*0.9-1100000,0),A44*12-1950000)))))))</f>
        <v/>
      </c>
      <c r="J44" s="6">
        <f>LOOKUP(I44,{0,4890001,6550001,23500001},{1040000,670000,620000,0})</f>
        <v/>
      </c>
      <c r="K44" s="6">
        <f>ROUNDDOWN(ROUND(ROUNDDOWN(ROUNDDOWN(MAX(0,I44-J44-B44*12-380000*$D$2),-3)*LOOKUP(ROUNDDOWN(MAX(0,I44-J44-B44*12-380000*$D$2),-3),{0,1950001,3300001,6950001,9000001,18000001,40000001},{0.05,0.1,0.2,0.23,0.33,0.4,0.45})-LOOKUP(ROUNDDOWN(MAX(0,I44-J44-B44*12-380000*$D$2),-3),{0,1950001,3300001,6950001,9000001,18000001,40000001},{0,97500,427500,636000,1536000,2796000,4796000}),0)*1.021,2),-2)</f>
        <v/>
      </c>
      <c r="L44" s="6">
        <f>D44-K44</f>
        <v/>
      </c>
      <c r="M44" s="6">
        <f>L44-H44</f>
        <v/>
      </c>
      <c r="N44" s="8">
        <f>IF(C44=0,"－",L44/C44)</f>
        <v/>
      </c>
      <c r="O44" s="6">
        <f>IF(MAX(0,(A44-B44)-ROUNDUP(IF((A44-B44)&lt;=169444,57500,(A44-B44)*LOOKUP((A44-B44),{0,169445,300000,550000,708331},{0,0.3,0.2,0.1,0})+LOOKUP((A44-B44),{0,169445,300000,550000,708331},{0,6667,36667,91667,162500})),0)-LOOKUP((A44-B44),{0,2120834,2162500,2204167,2245834},{51667,40000,26667,13334,0})-31667*$D$2)&lt;=0,0,ROUND(MAX(0,(A44-B44)-ROUNDUP(IF((A44-B44)&lt;=169444,57500,(A44-B44)*LOOKUP((A44-B44),{0,169445,300000,550000,708331},{0,0.3,0.2,0.1,0})+LOOKUP((A44-B44),{0,169445,300000,550000,708331},{0,6667,36667,91667,162500})),0)-LOOKUP((A44-B44),{0,2120834,2162500,2204167,2245834},{51667,40000,26667,13334,0})-31667*$D$2)*LOOKUP(MAX(0,(A44-B44)-ROUNDUP(IF((A44-B44)&lt;=169444,57500,(A44-B44)*LOOKUP((A44-B44),{0,169445,300000,550000,708331},{0,0.3,0.2,0.1,0})+LOOKUP((A44-B44),{0,169445,300000,550000,708331},{0,6667,36667,91667,162500})),0)-LOOKUP((A44-B44),{0,2120834,2162500,2204167,2245834},{51667,40000,26667,13334,0})-31667*$D$2),{0,162501,275001,579167,750001,1500001,3333334},{0.05105,0.1021,0.2042,0.23483,0.33693,0.4084,0.45945})-LOOKUP(MAX(0,(A44-B44)-ROUNDUP(IF((A44-B44)&lt;=169444,57500,(A44-B44)*LOOKUP((A44-B44),{0,169445,300000,550000,708331},{0,0.3,0.2,0.1,0})+LOOKUP((A44-B44),{0,169445,300000,550000,708331},{0,6667,36667,91667,162500})),0)-LOOKUP((A44-B44),{0,2120834,2162500,2204167,2245834},{51667,40000,26667,13334,0})-31667*$D$2),{0,162501,275001,579167,750001,1500001,3333334},{0,8296,36374,54113,130688,237893,408061}),-1))</f>
        <v/>
      </c>
    </row>
    <row r="45">
      <c r="A45" s="4" t="n">
        <v>550000</v>
      </c>
      <c r="B45" s="6">
        <f>ROUND(A45*$B$2,0)</f>
        <v/>
      </c>
      <c r="C45" s="6">
        <f>IF(MAX(0,(A45-B45)-ROUNDUP(IF((A45-B45)&lt;=158333,54167,(A45-B45)*LOOKUP((A45-B45),{0,158334,300000,550000,708331},{0,0.3,0.2,0.1,0})+LOOKUP((A45-B45),{0,158334,300000,550000,708331},{0,6667,36667,91667,162500})),0)-LOOKUP((A45-B45),{0,2120834,2162500,2204167,2245834},{48334,40000,26667,13334,0})-31667*$D$2)&lt;=0,0,ROUND(MAX(0,(A45-B45)-ROUNDUP(IF((A45-B45)&lt;=158333,54167,(A45-B45)*LOOKUP((A45-B45),{0,158334,300000,550000,708331},{0,0.3,0.2,0.1,0})+LOOKUP((A45-B45),{0,158334,300000,550000,708331},{0,6667,36667,91667,162500})),0)-LOOKUP((A45-B45),{0,2120834,2162500,2204167,2245834},{48334,40000,26667,13334,0})-31667*$D$2)*LOOKUP(MAX(0,(A45-B45)-ROUNDUP(IF((A45-B45)&lt;=158333,54167,(A45-B45)*LOOKUP((A45-B45),{0,158334,300000,550000,708331},{0,0.3,0.2,0.1,0})+LOOKUP((A45-B45),{0,158334,300000,550000,708331},{0,6667,36667,91667,162500})),0)-LOOKUP((A45-B45),{0,2120834,2162500,2204167,2245834},{48334,40000,26667,13334,0})-31667*$D$2),{0,162501,275001,579167,750001,1500001,3333334},{0.05105,0.1021,0.2042,0.23483,0.33693,0.4084,0.45945})-LOOKUP(MAX(0,(A45-B45)-ROUNDUP(IF((A45-B45)&lt;=158333,54167,(A45-B45)*LOOKUP((A45-B45),{0,158334,300000,550000,708331},{0,0.3,0.2,0.1,0})+LOOKUP((A45-B45),{0,158334,300000,550000,708331},{0,6667,36667,91667,162500})),0)-LOOKUP((A45-B45),{0,2120834,2162500,2204167,2245834},{48334,40000,26667,13334,0})-31667*$D$2),{0,162501,275001,579167,750001,1500001,3333334},{0,8296,36374,54113,130688,237893,408061}),-1))</f>
        <v/>
      </c>
      <c r="D45" s="6">
        <f>C45*12</f>
        <v/>
      </c>
      <c r="E45" s="6">
        <f>IF(A45*12&lt;651000,0,IF(A45*12&lt;1900000,A45*12-650000,IF(A45*12&lt;6600000,IF(FLOOR(A45*12,4000)&lt;=3600000,FLOOR(A45*12,4000)*0.7-80000,FLOOR(A45*12,4000)*0.8-440000),IF(A45*12&lt;=8500000,ROUNDDOWN(A45*12*0.9-1100000,0),A45*12-1950000))))</f>
        <v/>
      </c>
      <c r="F45" s="6">
        <f>LOOKUP(E45,{0,1320001,3360001,4890001,6550001,23500001},{950000,880000,680000,630000,580000,0})</f>
        <v/>
      </c>
      <c r="G45" s="6">
        <f>ROUNDDOWN(ROUND(ROUNDDOWN(ROUNDDOWN(MAX(0,E45-F45-B45*12-380000*$D$2),-3)*LOOKUP(ROUNDDOWN(MAX(0,E45-F45-B45*12-380000*$D$2),-3),{0,1950001,3300001,6950001,9000001,18000001,40000001},{0.05,0.1,0.2,0.23,0.33,0.4,0.45})-LOOKUP(ROUNDDOWN(MAX(0,E45-F45-B45*12-380000*$D$2),-3),{0,1950001,3300001,6950001,9000001,18000001,40000001},{0,97500,427500,636000,1536000,2796000,4796000}),0)*1.021,2),-2)</f>
        <v/>
      </c>
      <c r="H45" s="6">
        <f>D45-G45</f>
        <v/>
      </c>
      <c r="I45" s="6">
        <f>IF(A45*12&lt;691000,0,IF(A45*12&lt;2191000,A45*12-740000,IF(A45*12&lt;2193000,1451000,IF(A45*12&lt;2196000,1453000,IF(A45*12&lt;2200000,1456000,IF(A45*12&lt;6600000,IF(FLOOR(A45*12,4000)&lt;=3600000,FLOOR(A45*12,4000)*0.7-80000,FLOOR(A45*12,4000)*0.8-440000),IF(A45*12&lt;=8500000,ROUNDDOWN(A45*12*0.9-1100000,0),A45*12-1950000)))))))</f>
        <v/>
      </c>
      <c r="J45" s="6">
        <f>LOOKUP(I45,{0,4890001,6550001,23500001},{1040000,670000,620000,0})</f>
        <v/>
      </c>
      <c r="K45" s="6">
        <f>ROUNDDOWN(ROUND(ROUNDDOWN(ROUNDDOWN(MAX(0,I45-J45-B45*12-380000*$D$2),-3)*LOOKUP(ROUNDDOWN(MAX(0,I45-J45-B45*12-380000*$D$2),-3),{0,1950001,3300001,6950001,9000001,18000001,40000001},{0.05,0.1,0.2,0.23,0.33,0.4,0.45})-LOOKUP(ROUNDDOWN(MAX(0,I45-J45-B45*12-380000*$D$2),-3),{0,1950001,3300001,6950001,9000001,18000001,40000001},{0,97500,427500,636000,1536000,2796000,4796000}),0)*1.021,2),-2)</f>
        <v/>
      </c>
      <c r="L45" s="6">
        <f>D45-K45</f>
        <v/>
      </c>
      <c r="M45" s="6">
        <f>L45-H45</f>
        <v/>
      </c>
      <c r="N45" s="8">
        <f>IF(C45=0,"－",L45/C45)</f>
        <v/>
      </c>
      <c r="O45" s="6">
        <f>IF(MAX(0,(A45-B45)-ROUNDUP(IF((A45-B45)&lt;=169444,57500,(A45-B45)*LOOKUP((A45-B45),{0,169445,300000,550000,708331},{0,0.3,0.2,0.1,0})+LOOKUP((A45-B45),{0,169445,300000,550000,708331},{0,6667,36667,91667,162500})),0)-LOOKUP((A45-B45),{0,2120834,2162500,2204167,2245834},{51667,40000,26667,13334,0})-31667*$D$2)&lt;=0,0,ROUND(MAX(0,(A45-B45)-ROUNDUP(IF((A45-B45)&lt;=169444,57500,(A45-B45)*LOOKUP((A45-B45),{0,169445,300000,550000,708331},{0,0.3,0.2,0.1,0})+LOOKUP((A45-B45),{0,169445,300000,550000,708331},{0,6667,36667,91667,162500})),0)-LOOKUP((A45-B45),{0,2120834,2162500,2204167,2245834},{51667,40000,26667,13334,0})-31667*$D$2)*LOOKUP(MAX(0,(A45-B45)-ROUNDUP(IF((A45-B45)&lt;=169444,57500,(A45-B45)*LOOKUP((A45-B45),{0,169445,300000,550000,708331},{0,0.3,0.2,0.1,0})+LOOKUP((A45-B45),{0,169445,300000,550000,708331},{0,6667,36667,91667,162500})),0)-LOOKUP((A45-B45),{0,2120834,2162500,2204167,2245834},{51667,40000,26667,13334,0})-31667*$D$2),{0,162501,275001,579167,750001,1500001,3333334},{0.05105,0.1021,0.2042,0.23483,0.33693,0.4084,0.45945})-LOOKUP(MAX(0,(A45-B45)-ROUNDUP(IF((A45-B45)&lt;=169444,57500,(A45-B45)*LOOKUP((A45-B45),{0,169445,300000,550000,708331},{0,0.3,0.2,0.1,0})+LOOKUP((A45-B45),{0,169445,300000,550000,708331},{0,6667,36667,91667,162500})),0)-LOOKUP((A45-B45),{0,2120834,2162500,2204167,2245834},{51667,40000,26667,13334,0})-31667*$D$2),{0,162501,275001,579167,750001,1500001,3333334},{0,8296,36374,54113,130688,237893,408061}),-1))</f>
        <v/>
      </c>
    </row>
    <row r="46">
      <c r="A46" s="4" t="n">
        <v>560000</v>
      </c>
      <c r="B46" s="6">
        <f>ROUND(A46*$B$2,0)</f>
        <v/>
      </c>
      <c r="C46" s="6">
        <f>IF(MAX(0,(A46-B46)-ROUNDUP(IF((A46-B46)&lt;=158333,54167,(A46-B46)*LOOKUP((A46-B46),{0,158334,300000,550000,708331},{0,0.3,0.2,0.1,0})+LOOKUP((A46-B46),{0,158334,300000,550000,708331},{0,6667,36667,91667,162500})),0)-LOOKUP((A46-B46),{0,2120834,2162500,2204167,2245834},{48334,40000,26667,13334,0})-31667*$D$2)&lt;=0,0,ROUND(MAX(0,(A46-B46)-ROUNDUP(IF((A46-B46)&lt;=158333,54167,(A46-B46)*LOOKUP((A46-B46),{0,158334,300000,550000,708331},{0,0.3,0.2,0.1,0})+LOOKUP((A46-B46),{0,158334,300000,550000,708331},{0,6667,36667,91667,162500})),0)-LOOKUP((A46-B46),{0,2120834,2162500,2204167,2245834},{48334,40000,26667,13334,0})-31667*$D$2)*LOOKUP(MAX(0,(A46-B46)-ROUNDUP(IF((A46-B46)&lt;=158333,54167,(A46-B46)*LOOKUP((A46-B46),{0,158334,300000,550000,708331},{0,0.3,0.2,0.1,0})+LOOKUP((A46-B46),{0,158334,300000,550000,708331},{0,6667,36667,91667,162500})),0)-LOOKUP((A46-B46),{0,2120834,2162500,2204167,2245834},{48334,40000,26667,13334,0})-31667*$D$2),{0,162501,275001,579167,750001,1500001,3333334},{0.05105,0.1021,0.2042,0.23483,0.33693,0.4084,0.45945})-LOOKUP(MAX(0,(A46-B46)-ROUNDUP(IF((A46-B46)&lt;=158333,54167,(A46-B46)*LOOKUP((A46-B46),{0,158334,300000,550000,708331},{0,0.3,0.2,0.1,0})+LOOKUP((A46-B46),{0,158334,300000,550000,708331},{0,6667,36667,91667,162500})),0)-LOOKUP((A46-B46),{0,2120834,2162500,2204167,2245834},{48334,40000,26667,13334,0})-31667*$D$2),{0,162501,275001,579167,750001,1500001,3333334},{0,8296,36374,54113,130688,237893,408061}),-1))</f>
        <v/>
      </c>
      <c r="D46" s="6">
        <f>C46*12</f>
        <v/>
      </c>
      <c r="E46" s="6">
        <f>IF(A46*12&lt;651000,0,IF(A46*12&lt;1900000,A46*12-650000,IF(A46*12&lt;6600000,IF(FLOOR(A46*12,4000)&lt;=3600000,FLOOR(A46*12,4000)*0.7-80000,FLOOR(A46*12,4000)*0.8-440000),IF(A46*12&lt;=8500000,ROUNDDOWN(A46*12*0.9-1100000,0),A46*12-1950000))))</f>
        <v/>
      </c>
      <c r="F46" s="6">
        <f>LOOKUP(E46,{0,1320001,3360001,4890001,6550001,23500001},{950000,880000,680000,630000,580000,0})</f>
        <v/>
      </c>
      <c r="G46" s="6">
        <f>ROUNDDOWN(ROUND(ROUNDDOWN(ROUNDDOWN(MAX(0,E46-F46-B46*12-380000*$D$2),-3)*LOOKUP(ROUNDDOWN(MAX(0,E46-F46-B46*12-380000*$D$2),-3),{0,1950001,3300001,6950001,9000001,18000001,40000001},{0.05,0.1,0.2,0.23,0.33,0.4,0.45})-LOOKUP(ROUNDDOWN(MAX(0,E46-F46-B46*12-380000*$D$2),-3),{0,1950001,3300001,6950001,9000001,18000001,40000001},{0,97500,427500,636000,1536000,2796000,4796000}),0)*1.021,2),-2)</f>
        <v/>
      </c>
      <c r="H46" s="6">
        <f>D46-G46</f>
        <v/>
      </c>
      <c r="I46" s="6">
        <f>IF(A46*12&lt;691000,0,IF(A46*12&lt;2191000,A46*12-740000,IF(A46*12&lt;2193000,1451000,IF(A46*12&lt;2196000,1453000,IF(A46*12&lt;2200000,1456000,IF(A46*12&lt;6600000,IF(FLOOR(A46*12,4000)&lt;=3600000,FLOOR(A46*12,4000)*0.7-80000,FLOOR(A46*12,4000)*0.8-440000),IF(A46*12&lt;=8500000,ROUNDDOWN(A46*12*0.9-1100000,0),A46*12-1950000)))))))</f>
        <v/>
      </c>
      <c r="J46" s="6">
        <f>LOOKUP(I46,{0,4890001,6550001,23500001},{1040000,670000,620000,0})</f>
        <v/>
      </c>
      <c r="K46" s="6">
        <f>ROUNDDOWN(ROUND(ROUNDDOWN(ROUNDDOWN(MAX(0,I46-J46-B46*12-380000*$D$2),-3)*LOOKUP(ROUNDDOWN(MAX(0,I46-J46-B46*12-380000*$D$2),-3),{0,1950001,3300001,6950001,9000001,18000001,40000001},{0.05,0.1,0.2,0.23,0.33,0.4,0.45})-LOOKUP(ROUNDDOWN(MAX(0,I46-J46-B46*12-380000*$D$2),-3),{0,1950001,3300001,6950001,9000001,18000001,40000001},{0,97500,427500,636000,1536000,2796000,4796000}),0)*1.021,2),-2)</f>
        <v/>
      </c>
      <c r="L46" s="6">
        <f>D46-K46</f>
        <v/>
      </c>
      <c r="M46" s="6">
        <f>L46-H46</f>
        <v/>
      </c>
      <c r="N46" s="8">
        <f>IF(C46=0,"－",L46/C46)</f>
        <v/>
      </c>
      <c r="O46" s="6">
        <f>IF(MAX(0,(A46-B46)-ROUNDUP(IF((A46-B46)&lt;=169444,57500,(A46-B46)*LOOKUP((A46-B46),{0,169445,300000,550000,708331},{0,0.3,0.2,0.1,0})+LOOKUP((A46-B46),{0,169445,300000,550000,708331},{0,6667,36667,91667,162500})),0)-LOOKUP((A46-B46),{0,2120834,2162500,2204167,2245834},{51667,40000,26667,13334,0})-31667*$D$2)&lt;=0,0,ROUND(MAX(0,(A46-B46)-ROUNDUP(IF((A46-B46)&lt;=169444,57500,(A46-B46)*LOOKUP((A46-B46),{0,169445,300000,550000,708331},{0,0.3,0.2,0.1,0})+LOOKUP((A46-B46),{0,169445,300000,550000,708331},{0,6667,36667,91667,162500})),0)-LOOKUP((A46-B46),{0,2120834,2162500,2204167,2245834},{51667,40000,26667,13334,0})-31667*$D$2)*LOOKUP(MAX(0,(A46-B46)-ROUNDUP(IF((A46-B46)&lt;=169444,57500,(A46-B46)*LOOKUP((A46-B46),{0,169445,300000,550000,708331},{0,0.3,0.2,0.1,0})+LOOKUP((A46-B46),{0,169445,300000,550000,708331},{0,6667,36667,91667,162500})),0)-LOOKUP((A46-B46),{0,2120834,2162500,2204167,2245834},{51667,40000,26667,13334,0})-31667*$D$2),{0,162501,275001,579167,750001,1500001,3333334},{0.05105,0.1021,0.2042,0.23483,0.33693,0.4084,0.45945})-LOOKUP(MAX(0,(A46-B46)-ROUNDUP(IF((A46-B46)&lt;=169444,57500,(A46-B46)*LOOKUP((A46-B46),{0,169445,300000,550000,708331},{0,0.3,0.2,0.1,0})+LOOKUP((A46-B46),{0,169445,300000,550000,708331},{0,6667,36667,91667,162500})),0)-LOOKUP((A46-B46),{0,2120834,2162500,2204167,2245834},{51667,40000,26667,13334,0})-31667*$D$2),{0,162501,275001,579167,750001,1500001,3333334},{0,8296,36374,54113,130688,237893,408061}),-1))</f>
        <v/>
      </c>
    </row>
    <row r="47">
      <c r="A47" s="4" t="n">
        <v>570000</v>
      </c>
      <c r="B47" s="6">
        <f>ROUND(A47*$B$2,0)</f>
        <v/>
      </c>
      <c r="C47" s="6">
        <f>IF(MAX(0,(A47-B47)-ROUNDUP(IF((A47-B47)&lt;=158333,54167,(A47-B47)*LOOKUP((A47-B47),{0,158334,300000,550000,708331},{0,0.3,0.2,0.1,0})+LOOKUP((A47-B47),{0,158334,300000,550000,708331},{0,6667,36667,91667,162500})),0)-LOOKUP((A47-B47),{0,2120834,2162500,2204167,2245834},{48334,40000,26667,13334,0})-31667*$D$2)&lt;=0,0,ROUND(MAX(0,(A47-B47)-ROUNDUP(IF((A47-B47)&lt;=158333,54167,(A47-B47)*LOOKUP((A47-B47),{0,158334,300000,550000,708331},{0,0.3,0.2,0.1,0})+LOOKUP((A47-B47),{0,158334,300000,550000,708331},{0,6667,36667,91667,162500})),0)-LOOKUP((A47-B47),{0,2120834,2162500,2204167,2245834},{48334,40000,26667,13334,0})-31667*$D$2)*LOOKUP(MAX(0,(A47-B47)-ROUNDUP(IF((A47-B47)&lt;=158333,54167,(A47-B47)*LOOKUP((A47-B47),{0,158334,300000,550000,708331},{0,0.3,0.2,0.1,0})+LOOKUP((A47-B47),{0,158334,300000,550000,708331},{0,6667,36667,91667,162500})),0)-LOOKUP((A47-B47),{0,2120834,2162500,2204167,2245834},{48334,40000,26667,13334,0})-31667*$D$2),{0,162501,275001,579167,750001,1500001,3333334},{0.05105,0.1021,0.2042,0.23483,0.33693,0.4084,0.45945})-LOOKUP(MAX(0,(A47-B47)-ROUNDUP(IF((A47-B47)&lt;=158333,54167,(A47-B47)*LOOKUP((A47-B47),{0,158334,300000,550000,708331},{0,0.3,0.2,0.1,0})+LOOKUP((A47-B47),{0,158334,300000,550000,708331},{0,6667,36667,91667,162500})),0)-LOOKUP((A47-B47),{0,2120834,2162500,2204167,2245834},{48334,40000,26667,13334,0})-31667*$D$2),{0,162501,275001,579167,750001,1500001,3333334},{0,8296,36374,54113,130688,237893,408061}),-1))</f>
        <v/>
      </c>
      <c r="D47" s="6">
        <f>C47*12</f>
        <v/>
      </c>
      <c r="E47" s="6">
        <f>IF(A47*12&lt;651000,0,IF(A47*12&lt;1900000,A47*12-650000,IF(A47*12&lt;6600000,IF(FLOOR(A47*12,4000)&lt;=3600000,FLOOR(A47*12,4000)*0.7-80000,FLOOR(A47*12,4000)*0.8-440000),IF(A47*12&lt;=8500000,ROUNDDOWN(A47*12*0.9-1100000,0),A47*12-1950000))))</f>
        <v/>
      </c>
      <c r="F47" s="6">
        <f>LOOKUP(E47,{0,1320001,3360001,4890001,6550001,23500001},{950000,880000,680000,630000,580000,0})</f>
        <v/>
      </c>
      <c r="G47" s="6">
        <f>ROUNDDOWN(ROUND(ROUNDDOWN(ROUNDDOWN(MAX(0,E47-F47-B47*12-380000*$D$2),-3)*LOOKUP(ROUNDDOWN(MAX(0,E47-F47-B47*12-380000*$D$2),-3),{0,1950001,3300001,6950001,9000001,18000001,40000001},{0.05,0.1,0.2,0.23,0.33,0.4,0.45})-LOOKUP(ROUNDDOWN(MAX(0,E47-F47-B47*12-380000*$D$2),-3),{0,1950001,3300001,6950001,9000001,18000001,40000001},{0,97500,427500,636000,1536000,2796000,4796000}),0)*1.021,2),-2)</f>
        <v/>
      </c>
      <c r="H47" s="6">
        <f>D47-G47</f>
        <v/>
      </c>
      <c r="I47" s="6">
        <f>IF(A47*12&lt;691000,0,IF(A47*12&lt;2191000,A47*12-740000,IF(A47*12&lt;2193000,1451000,IF(A47*12&lt;2196000,1453000,IF(A47*12&lt;2200000,1456000,IF(A47*12&lt;6600000,IF(FLOOR(A47*12,4000)&lt;=3600000,FLOOR(A47*12,4000)*0.7-80000,FLOOR(A47*12,4000)*0.8-440000),IF(A47*12&lt;=8500000,ROUNDDOWN(A47*12*0.9-1100000,0),A47*12-1950000)))))))</f>
        <v/>
      </c>
      <c r="J47" s="6">
        <f>LOOKUP(I47,{0,4890001,6550001,23500001},{1040000,670000,620000,0})</f>
        <v/>
      </c>
      <c r="K47" s="6">
        <f>ROUNDDOWN(ROUND(ROUNDDOWN(ROUNDDOWN(MAX(0,I47-J47-B47*12-380000*$D$2),-3)*LOOKUP(ROUNDDOWN(MAX(0,I47-J47-B47*12-380000*$D$2),-3),{0,1950001,3300001,6950001,9000001,18000001,40000001},{0.05,0.1,0.2,0.23,0.33,0.4,0.45})-LOOKUP(ROUNDDOWN(MAX(0,I47-J47-B47*12-380000*$D$2),-3),{0,1950001,3300001,6950001,9000001,18000001,40000001},{0,97500,427500,636000,1536000,2796000,4796000}),0)*1.021,2),-2)</f>
        <v/>
      </c>
      <c r="L47" s="6">
        <f>D47-K47</f>
        <v/>
      </c>
      <c r="M47" s="6">
        <f>L47-H47</f>
        <v/>
      </c>
      <c r="N47" s="8">
        <f>IF(C47=0,"－",L47/C47)</f>
        <v/>
      </c>
      <c r="O47" s="6">
        <f>IF(MAX(0,(A47-B47)-ROUNDUP(IF((A47-B47)&lt;=169444,57500,(A47-B47)*LOOKUP((A47-B47),{0,169445,300000,550000,708331},{0,0.3,0.2,0.1,0})+LOOKUP((A47-B47),{0,169445,300000,550000,708331},{0,6667,36667,91667,162500})),0)-LOOKUP((A47-B47),{0,2120834,2162500,2204167,2245834},{51667,40000,26667,13334,0})-31667*$D$2)&lt;=0,0,ROUND(MAX(0,(A47-B47)-ROUNDUP(IF((A47-B47)&lt;=169444,57500,(A47-B47)*LOOKUP((A47-B47),{0,169445,300000,550000,708331},{0,0.3,0.2,0.1,0})+LOOKUP((A47-B47),{0,169445,300000,550000,708331},{0,6667,36667,91667,162500})),0)-LOOKUP((A47-B47),{0,2120834,2162500,2204167,2245834},{51667,40000,26667,13334,0})-31667*$D$2)*LOOKUP(MAX(0,(A47-B47)-ROUNDUP(IF((A47-B47)&lt;=169444,57500,(A47-B47)*LOOKUP((A47-B47),{0,169445,300000,550000,708331},{0,0.3,0.2,0.1,0})+LOOKUP((A47-B47),{0,169445,300000,550000,708331},{0,6667,36667,91667,162500})),0)-LOOKUP((A47-B47),{0,2120834,2162500,2204167,2245834},{51667,40000,26667,13334,0})-31667*$D$2),{0,162501,275001,579167,750001,1500001,3333334},{0.05105,0.1021,0.2042,0.23483,0.33693,0.4084,0.45945})-LOOKUP(MAX(0,(A47-B47)-ROUNDUP(IF((A47-B47)&lt;=169444,57500,(A47-B47)*LOOKUP((A47-B47),{0,169445,300000,550000,708331},{0,0.3,0.2,0.1,0})+LOOKUP((A47-B47),{0,169445,300000,550000,708331},{0,6667,36667,91667,162500})),0)-LOOKUP((A47-B47),{0,2120834,2162500,2204167,2245834},{51667,40000,26667,13334,0})-31667*$D$2),{0,162501,275001,579167,750001,1500001,3333334},{0,8296,36374,54113,130688,237893,408061}),-1))</f>
        <v/>
      </c>
    </row>
    <row r="48">
      <c r="A48" s="4" t="n">
        <v>580000</v>
      </c>
      <c r="B48" s="6">
        <f>ROUND(A48*$B$2,0)</f>
        <v/>
      </c>
      <c r="C48" s="6">
        <f>IF(MAX(0,(A48-B48)-ROUNDUP(IF((A48-B48)&lt;=158333,54167,(A48-B48)*LOOKUP((A48-B48),{0,158334,300000,550000,708331},{0,0.3,0.2,0.1,0})+LOOKUP((A48-B48),{0,158334,300000,550000,708331},{0,6667,36667,91667,162500})),0)-LOOKUP((A48-B48),{0,2120834,2162500,2204167,2245834},{48334,40000,26667,13334,0})-31667*$D$2)&lt;=0,0,ROUND(MAX(0,(A48-B48)-ROUNDUP(IF((A48-B48)&lt;=158333,54167,(A48-B48)*LOOKUP((A48-B48),{0,158334,300000,550000,708331},{0,0.3,0.2,0.1,0})+LOOKUP((A48-B48),{0,158334,300000,550000,708331},{0,6667,36667,91667,162500})),0)-LOOKUP((A48-B48),{0,2120834,2162500,2204167,2245834},{48334,40000,26667,13334,0})-31667*$D$2)*LOOKUP(MAX(0,(A48-B48)-ROUNDUP(IF((A48-B48)&lt;=158333,54167,(A48-B48)*LOOKUP((A48-B48),{0,158334,300000,550000,708331},{0,0.3,0.2,0.1,0})+LOOKUP((A48-B48),{0,158334,300000,550000,708331},{0,6667,36667,91667,162500})),0)-LOOKUP((A48-B48),{0,2120834,2162500,2204167,2245834},{48334,40000,26667,13334,0})-31667*$D$2),{0,162501,275001,579167,750001,1500001,3333334},{0.05105,0.1021,0.2042,0.23483,0.33693,0.4084,0.45945})-LOOKUP(MAX(0,(A48-B48)-ROUNDUP(IF((A48-B48)&lt;=158333,54167,(A48-B48)*LOOKUP((A48-B48),{0,158334,300000,550000,708331},{0,0.3,0.2,0.1,0})+LOOKUP((A48-B48),{0,158334,300000,550000,708331},{0,6667,36667,91667,162500})),0)-LOOKUP((A48-B48),{0,2120834,2162500,2204167,2245834},{48334,40000,26667,13334,0})-31667*$D$2),{0,162501,275001,579167,750001,1500001,3333334},{0,8296,36374,54113,130688,237893,408061}),-1))</f>
        <v/>
      </c>
      <c r="D48" s="6">
        <f>C48*12</f>
        <v/>
      </c>
      <c r="E48" s="6">
        <f>IF(A48*12&lt;651000,0,IF(A48*12&lt;1900000,A48*12-650000,IF(A48*12&lt;6600000,IF(FLOOR(A48*12,4000)&lt;=3600000,FLOOR(A48*12,4000)*0.7-80000,FLOOR(A48*12,4000)*0.8-440000),IF(A48*12&lt;=8500000,ROUNDDOWN(A48*12*0.9-1100000,0),A48*12-1950000))))</f>
        <v/>
      </c>
      <c r="F48" s="6">
        <f>LOOKUP(E48,{0,1320001,3360001,4890001,6550001,23500001},{950000,880000,680000,630000,580000,0})</f>
        <v/>
      </c>
      <c r="G48" s="6">
        <f>ROUNDDOWN(ROUND(ROUNDDOWN(ROUNDDOWN(MAX(0,E48-F48-B48*12-380000*$D$2),-3)*LOOKUP(ROUNDDOWN(MAX(0,E48-F48-B48*12-380000*$D$2),-3),{0,1950001,3300001,6950001,9000001,18000001,40000001},{0.05,0.1,0.2,0.23,0.33,0.4,0.45})-LOOKUP(ROUNDDOWN(MAX(0,E48-F48-B48*12-380000*$D$2),-3),{0,1950001,3300001,6950001,9000001,18000001,40000001},{0,97500,427500,636000,1536000,2796000,4796000}),0)*1.021,2),-2)</f>
        <v/>
      </c>
      <c r="H48" s="6">
        <f>D48-G48</f>
        <v/>
      </c>
      <c r="I48" s="6">
        <f>IF(A48*12&lt;691000,0,IF(A48*12&lt;2191000,A48*12-740000,IF(A48*12&lt;2193000,1451000,IF(A48*12&lt;2196000,1453000,IF(A48*12&lt;2200000,1456000,IF(A48*12&lt;6600000,IF(FLOOR(A48*12,4000)&lt;=3600000,FLOOR(A48*12,4000)*0.7-80000,FLOOR(A48*12,4000)*0.8-440000),IF(A48*12&lt;=8500000,ROUNDDOWN(A48*12*0.9-1100000,0),A48*12-1950000)))))))</f>
        <v/>
      </c>
      <c r="J48" s="6">
        <f>LOOKUP(I48,{0,4890001,6550001,23500001},{1040000,670000,620000,0})</f>
        <v/>
      </c>
      <c r="K48" s="6">
        <f>ROUNDDOWN(ROUND(ROUNDDOWN(ROUNDDOWN(MAX(0,I48-J48-B48*12-380000*$D$2),-3)*LOOKUP(ROUNDDOWN(MAX(0,I48-J48-B48*12-380000*$D$2),-3),{0,1950001,3300001,6950001,9000001,18000001,40000001},{0.05,0.1,0.2,0.23,0.33,0.4,0.45})-LOOKUP(ROUNDDOWN(MAX(0,I48-J48-B48*12-380000*$D$2),-3),{0,1950001,3300001,6950001,9000001,18000001,40000001},{0,97500,427500,636000,1536000,2796000,4796000}),0)*1.021,2),-2)</f>
        <v/>
      </c>
      <c r="L48" s="6">
        <f>D48-K48</f>
        <v/>
      </c>
      <c r="M48" s="6">
        <f>L48-H48</f>
        <v/>
      </c>
      <c r="N48" s="8">
        <f>IF(C48=0,"－",L48/C48)</f>
        <v/>
      </c>
      <c r="O48" s="6">
        <f>IF(MAX(0,(A48-B48)-ROUNDUP(IF((A48-B48)&lt;=169444,57500,(A48-B48)*LOOKUP((A48-B48),{0,169445,300000,550000,708331},{0,0.3,0.2,0.1,0})+LOOKUP((A48-B48),{0,169445,300000,550000,708331},{0,6667,36667,91667,162500})),0)-LOOKUP((A48-B48),{0,2120834,2162500,2204167,2245834},{51667,40000,26667,13334,0})-31667*$D$2)&lt;=0,0,ROUND(MAX(0,(A48-B48)-ROUNDUP(IF((A48-B48)&lt;=169444,57500,(A48-B48)*LOOKUP((A48-B48),{0,169445,300000,550000,708331},{0,0.3,0.2,0.1,0})+LOOKUP((A48-B48),{0,169445,300000,550000,708331},{0,6667,36667,91667,162500})),0)-LOOKUP((A48-B48),{0,2120834,2162500,2204167,2245834},{51667,40000,26667,13334,0})-31667*$D$2)*LOOKUP(MAX(0,(A48-B48)-ROUNDUP(IF((A48-B48)&lt;=169444,57500,(A48-B48)*LOOKUP((A48-B48),{0,169445,300000,550000,708331},{0,0.3,0.2,0.1,0})+LOOKUP((A48-B48),{0,169445,300000,550000,708331},{0,6667,36667,91667,162500})),0)-LOOKUP((A48-B48),{0,2120834,2162500,2204167,2245834},{51667,40000,26667,13334,0})-31667*$D$2),{0,162501,275001,579167,750001,1500001,3333334},{0.05105,0.1021,0.2042,0.23483,0.33693,0.4084,0.45945})-LOOKUP(MAX(0,(A48-B48)-ROUNDUP(IF((A48-B48)&lt;=169444,57500,(A48-B48)*LOOKUP((A48-B48),{0,169445,300000,550000,708331},{0,0.3,0.2,0.1,0})+LOOKUP((A48-B48),{0,169445,300000,550000,708331},{0,6667,36667,91667,162500})),0)-LOOKUP((A48-B48),{0,2120834,2162500,2204167,2245834},{51667,40000,26667,13334,0})-31667*$D$2),{0,162501,275001,579167,750001,1500001,3333334},{0,8296,36374,54113,130688,237893,408061}),-1))</f>
        <v/>
      </c>
    </row>
    <row r="49">
      <c r="A49" s="4" t="n">
        <v>590000</v>
      </c>
      <c r="B49" s="6">
        <f>ROUND(A49*$B$2,0)</f>
        <v/>
      </c>
      <c r="C49" s="6">
        <f>IF(MAX(0,(A49-B49)-ROUNDUP(IF((A49-B49)&lt;=158333,54167,(A49-B49)*LOOKUP((A49-B49),{0,158334,300000,550000,708331},{0,0.3,0.2,0.1,0})+LOOKUP((A49-B49),{0,158334,300000,550000,708331},{0,6667,36667,91667,162500})),0)-LOOKUP((A49-B49),{0,2120834,2162500,2204167,2245834},{48334,40000,26667,13334,0})-31667*$D$2)&lt;=0,0,ROUND(MAX(0,(A49-B49)-ROUNDUP(IF((A49-B49)&lt;=158333,54167,(A49-B49)*LOOKUP((A49-B49),{0,158334,300000,550000,708331},{0,0.3,0.2,0.1,0})+LOOKUP((A49-B49),{0,158334,300000,550000,708331},{0,6667,36667,91667,162500})),0)-LOOKUP((A49-B49),{0,2120834,2162500,2204167,2245834},{48334,40000,26667,13334,0})-31667*$D$2)*LOOKUP(MAX(0,(A49-B49)-ROUNDUP(IF((A49-B49)&lt;=158333,54167,(A49-B49)*LOOKUP((A49-B49),{0,158334,300000,550000,708331},{0,0.3,0.2,0.1,0})+LOOKUP((A49-B49),{0,158334,300000,550000,708331},{0,6667,36667,91667,162500})),0)-LOOKUP((A49-B49),{0,2120834,2162500,2204167,2245834},{48334,40000,26667,13334,0})-31667*$D$2),{0,162501,275001,579167,750001,1500001,3333334},{0.05105,0.1021,0.2042,0.23483,0.33693,0.4084,0.45945})-LOOKUP(MAX(0,(A49-B49)-ROUNDUP(IF((A49-B49)&lt;=158333,54167,(A49-B49)*LOOKUP((A49-B49),{0,158334,300000,550000,708331},{0,0.3,0.2,0.1,0})+LOOKUP((A49-B49),{0,158334,300000,550000,708331},{0,6667,36667,91667,162500})),0)-LOOKUP((A49-B49),{0,2120834,2162500,2204167,2245834},{48334,40000,26667,13334,0})-31667*$D$2),{0,162501,275001,579167,750001,1500001,3333334},{0,8296,36374,54113,130688,237893,408061}),-1))</f>
        <v/>
      </c>
      <c r="D49" s="6">
        <f>C49*12</f>
        <v/>
      </c>
      <c r="E49" s="6">
        <f>IF(A49*12&lt;651000,0,IF(A49*12&lt;1900000,A49*12-650000,IF(A49*12&lt;6600000,IF(FLOOR(A49*12,4000)&lt;=3600000,FLOOR(A49*12,4000)*0.7-80000,FLOOR(A49*12,4000)*0.8-440000),IF(A49*12&lt;=8500000,ROUNDDOWN(A49*12*0.9-1100000,0),A49*12-1950000))))</f>
        <v/>
      </c>
      <c r="F49" s="6">
        <f>LOOKUP(E49,{0,1320001,3360001,4890001,6550001,23500001},{950000,880000,680000,630000,580000,0})</f>
        <v/>
      </c>
      <c r="G49" s="6">
        <f>ROUNDDOWN(ROUND(ROUNDDOWN(ROUNDDOWN(MAX(0,E49-F49-B49*12-380000*$D$2),-3)*LOOKUP(ROUNDDOWN(MAX(0,E49-F49-B49*12-380000*$D$2),-3),{0,1950001,3300001,6950001,9000001,18000001,40000001},{0.05,0.1,0.2,0.23,0.33,0.4,0.45})-LOOKUP(ROUNDDOWN(MAX(0,E49-F49-B49*12-380000*$D$2),-3),{0,1950001,3300001,6950001,9000001,18000001,40000001},{0,97500,427500,636000,1536000,2796000,4796000}),0)*1.021,2),-2)</f>
        <v/>
      </c>
      <c r="H49" s="6">
        <f>D49-G49</f>
        <v/>
      </c>
      <c r="I49" s="6">
        <f>IF(A49*12&lt;691000,0,IF(A49*12&lt;2191000,A49*12-740000,IF(A49*12&lt;2193000,1451000,IF(A49*12&lt;2196000,1453000,IF(A49*12&lt;2200000,1456000,IF(A49*12&lt;6600000,IF(FLOOR(A49*12,4000)&lt;=3600000,FLOOR(A49*12,4000)*0.7-80000,FLOOR(A49*12,4000)*0.8-440000),IF(A49*12&lt;=8500000,ROUNDDOWN(A49*12*0.9-1100000,0),A49*12-1950000)))))))</f>
        <v/>
      </c>
      <c r="J49" s="6">
        <f>LOOKUP(I49,{0,4890001,6550001,23500001},{1040000,670000,620000,0})</f>
        <v/>
      </c>
      <c r="K49" s="6">
        <f>ROUNDDOWN(ROUND(ROUNDDOWN(ROUNDDOWN(MAX(0,I49-J49-B49*12-380000*$D$2),-3)*LOOKUP(ROUNDDOWN(MAX(0,I49-J49-B49*12-380000*$D$2),-3),{0,1950001,3300001,6950001,9000001,18000001,40000001},{0.05,0.1,0.2,0.23,0.33,0.4,0.45})-LOOKUP(ROUNDDOWN(MAX(0,I49-J49-B49*12-380000*$D$2),-3),{0,1950001,3300001,6950001,9000001,18000001,40000001},{0,97500,427500,636000,1536000,2796000,4796000}),0)*1.021,2),-2)</f>
        <v/>
      </c>
      <c r="L49" s="6">
        <f>D49-K49</f>
        <v/>
      </c>
      <c r="M49" s="6">
        <f>L49-H49</f>
        <v/>
      </c>
      <c r="N49" s="8">
        <f>IF(C49=0,"－",L49/C49)</f>
        <v/>
      </c>
      <c r="O49" s="6">
        <f>IF(MAX(0,(A49-B49)-ROUNDUP(IF((A49-B49)&lt;=169444,57500,(A49-B49)*LOOKUP((A49-B49),{0,169445,300000,550000,708331},{0,0.3,0.2,0.1,0})+LOOKUP((A49-B49),{0,169445,300000,550000,708331},{0,6667,36667,91667,162500})),0)-LOOKUP((A49-B49),{0,2120834,2162500,2204167,2245834},{51667,40000,26667,13334,0})-31667*$D$2)&lt;=0,0,ROUND(MAX(0,(A49-B49)-ROUNDUP(IF((A49-B49)&lt;=169444,57500,(A49-B49)*LOOKUP((A49-B49),{0,169445,300000,550000,708331},{0,0.3,0.2,0.1,0})+LOOKUP((A49-B49),{0,169445,300000,550000,708331},{0,6667,36667,91667,162500})),0)-LOOKUP((A49-B49),{0,2120834,2162500,2204167,2245834},{51667,40000,26667,13334,0})-31667*$D$2)*LOOKUP(MAX(0,(A49-B49)-ROUNDUP(IF((A49-B49)&lt;=169444,57500,(A49-B49)*LOOKUP((A49-B49),{0,169445,300000,550000,708331},{0,0.3,0.2,0.1,0})+LOOKUP((A49-B49),{0,169445,300000,550000,708331},{0,6667,36667,91667,162500})),0)-LOOKUP((A49-B49),{0,2120834,2162500,2204167,2245834},{51667,40000,26667,13334,0})-31667*$D$2),{0,162501,275001,579167,750001,1500001,3333334},{0.05105,0.1021,0.2042,0.23483,0.33693,0.4084,0.45945})-LOOKUP(MAX(0,(A49-B49)-ROUNDUP(IF((A49-B49)&lt;=169444,57500,(A49-B49)*LOOKUP((A49-B49),{0,169445,300000,550000,708331},{0,0.3,0.2,0.1,0})+LOOKUP((A49-B49),{0,169445,300000,550000,708331},{0,6667,36667,91667,162500})),0)-LOOKUP((A49-B49),{0,2120834,2162500,2204167,2245834},{51667,40000,26667,13334,0})-31667*$D$2),{0,162501,275001,579167,750001,1500001,3333334},{0,8296,36374,54113,130688,237893,408061}),-1))</f>
        <v/>
      </c>
    </row>
    <row r="50">
      <c r="A50" s="4" t="n">
        <v>600000</v>
      </c>
      <c r="B50" s="6">
        <f>ROUND(A50*$B$2,0)</f>
        <v/>
      </c>
      <c r="C50" s="6">
        <f>IF(MAX(0,(A50-B50)-ROUNDUP(IF((A50-B50)&lt;=158333,54167,(A50-B50)*LOOKUP((A50-B50),{0,158334,300000,550000,708331},{0,0.3,0.2,0.1,0})+LOOKUP((A50-B50),{0,158334,300000,550000,708331},{0,6667,36667,91667,162500})),0)-LOOKUP((A50-B50),{0,2120834,2162500,2204167,2245834},{48334,40000,26667,13334,0})-31667*$D$2)&lt;=0,0,ROUND(MAX(0,(A50-B50)-ROUNDUP(IF((A50-B50)&lt;=158333,54167,(A50-B50)*LOOKUP((A50-B50),{0,158334,300000,550000,708331},{0,0.3,0.2,0.1,0})+LOOKUP((A50-B50),{0,158334,300000,550000,708331},{0,6667,36667,91667,162500})),0)-LOOKUP((A50-B50),{0,2120834,2162500,2204167,2245834},{48334,40000,26667,13334,0})-31667*$D$2)*LOOKUP(MAX(0,(A50-B50)-ROUNDUP(IF((A50-B50)&lt;=158333,54167,(A50-B50)*LOOKUP((A50-B50),{0,158334,300000,550000,708331},{0,0.3,0.2,0.1,0})+LOOKUP((A50-B50),{0,158334,300000,550000,708331},{0,6667,36667,91667,162500})),0)-LOOKUP((A50-B50),{0,2120834,2162500,2204167,2245834},{48334,40000,26667,13334,0})-31667*$D$2),{0,162501,275001,579167,750001,1500001,3333334},{0.05105,0.1021,0.2042,0.23483,0.33693,0.4084,0.45945})-LOOKUP(MAX(0,(A50-B50)-ROUNDUP(IF((A50-B50)&lt;=158333,54167,(A50-B50)*LOOKUP((A50-B50),{0,158334,300000,550000,708331},{0,0.3,0.2,0.1,0})+LOOKUP((A50-B50),{0,158334,300000,550000,708331},{0,6667,36667,91667,162500})),0)-LOOKUP((A50-B50),{0,2120834,2162500,2204167,2245834},{48334,40000,26667,13334,0})-31667*$D$2),{0,162501,275001,579167,750001,1500001,3333334},{0,8296,36374,54113,130688,237893,408061}),-1))</f>
        <v/>
      </c>
      <c r="D50" s="6">
        <f>C50*12</f>
        <v/>
      </c>
      <c r="E50" s="6">
        <f>IF(A50*12&lt;651000,0,IF(A50*12&lt;1900000,A50*12-650000,IF(A50*12&lt;6600000,IF(FLOOR(A50*12,4000)&lt;=3600000,FLOOR(A50*12,4000)*0.7-80000,FLOOR(A50*12,4000)*0.8-440000),IF(A50*12&lt;=8500000,ROUNDDOWN(A50*12*0.9-1100000,0),A50*12-1950000))))</f>
        <v/>
      </c>
      <c r="F50" s="6">
        <f>LOOKUP(E50,{0,1320001,3360001,4890001,6550001,23500001},{950000,880000,680000,630000,580000,0})</f>
        <v/>
      </c>
      <c r="G50" s="6">
        <f>ROUNDDOWN(ROUND(ROUNDDOWN(ROUNDDOWN(MAX(0,E50-F50-B50*12-380000*$D$2),-3)*LOOKUP(ROUNDDOWN(MAX(0,E50-F50-B50*12-380000*$D$2),-3),{0,1950001,3300001,6950001,9000001,18000001,40000001},{0.05,0.1,0.2,0.23,0.33,0.4,0.45})-LOOKUP(ROUNDDOWN(MAX(0,E50-F50-B50*12-380000*$D$2),-3),{0,1950001,3300001,6950001,9000001,18000001,40000001},{0,97500,427500,636000,1536000,2796000,4796000}),0)*1.021,2),-2)</f>
        <v/>
      </c>
      <c r="H50" s="6">
        <f>D50-G50</f>
        <v/>
      </c>
      <c r="I50" s="6">
        <f>IF(A50*12&lt;691000,0,IF(A50*12&lt;2191000,A50*12-740000,IF(A50*12&lt;2193000,1451000,IF(A50*12&lt;2196000,1453000,IF(A50*12&lt;2200000,1456000,IF(A50*12&lt;6600000,IF(FLOOR(A50*12,4000)&lt;=3600000,FLOOR(A50*12,4000)*0.7-80000,FLOOR(A50*12,4000)*0.8-440000),IF(A50*12&lt;=8500000,ROUNDDOWN(A50*12*0.9-1100000,0),A50*12-1950000)))))))</f>
        <v/>
      </c>
      <c r="J50" s="6">
        <f>LOOKUP(I50,{0,4890001,6550001,23500001},{1040000,670000,620000,0})</f>
        <v/>
      </c>
      <c r="K50" s="6">
        <f>ROUNDDOWN(ROUND(ROUNDDOWN(ROUNDDOWN(MAX(0,I50-J50-B50*12-380000*$D$2),-3)*LOOKUP(ROUNDDOWN(MAX(0,I50-J50-B50*12-380000*$D$2),-3),{0,1950001,3300001,6950001,9000001,18000001,40000001},{0.05,0.1,0.2,0.23,0.33,0.4,0.45})-LOOKUP(ROUNDDOWN(MAX(0,I50-J50-B50*12-380000*$D$2),-3),{0,1950001,3300001,6950001,9000001,18000001,40000001},{0,97500,427500,636000,1536000,2796000,4796000}),0)*1.021,2),-2)</f>
        <v/>
      </c>
      <c r="L50" s="6">
        <f>D50-K50</f>
        <v/>
      </c>
      <c r="M50" s="6">
        <f>L50-H50</f>
        <v/>
      </c>
      <c r="N50" s="8">
        <f>IF(C50=0,"－",L50/C50)</f>
        <v/>
      </c>
      <c r="O50" s="6">
        <f>IF(MAX(0,(A50-B50)-ROUNDUP(IF((A50-B50)&lt;=169444,57500,(A50-B50)*LOOKUP((A50-B50),{0,169445,300000,550000,708331},{0,0.3,0.2,0.1,0})+LOOKUP((A50-B50),{0,169445,300000,550000,708331},{0,6667,36667,91667,162500})),0)-LOOKUP((A50-B50),{0,2120834,2162500,2204167,2245834},{51667,40000,26667,13334,0})-31667*$D$2)&lt;=0,0,ROUND(MAX(0,(A50-B50)-ROUNDUP(IF((A50-B50)&lt;=169444,57500,(A50-B50)*LOOKUP((A50-B50),{0,169445,300000,550000,708331},{0,0.3,0.2,0.1,0})+LOOKUP((A50-B50),{0,169445,300000,550000,708331},{0,6667,36667,91667,162500})),0)-LOOKUP((A50-B50),{0,2120834,2162500,2204167,2245834},{51667,40000,26667,13334,0})-31667*$D$2)*LOOKUP(MAX(0,(A50-B50)-ROUNDUP(IF((A50-B50)&lt;=169444,57500,(A50-B50)*LOOKUP((A50-B50),{0,169445,300000,550000,708331},{0,0.3,0.2,0.1,0})+LOOKUP((A50-B50),{0,169445,300000,550000,708331},{0,6667,36667,91667,162500})),0)-LOOKUP((A50-B50),{0,2120834,2162500,2204167,2245834},{51667,40000,26667,13334,0})-31667*$D$2),{0,162501,275001,579167,750001,1500001,3333334},{0.05105,0.1021,0.2042,0.23483,0.33693,0.4084,0.45945})-LOOKUP(MAX(0,(A50-B50)-ROUNDUP(IF((A50-B50)&lt;=169444,57500,(A50-B50)*LOOKUP((A50-B50),{0,169445,300000,550000,708331},{0,0.3,0.2,0.1,0})+LOOKUP((A50-B50),{0,169445,300000,550000,708331},{0,6667,36667,91667,162500})),0)-LOOKUP((A50-B50),{0,2120834,2162500,2204167,2245834},{51667,40000,26667,13334,0})-31667*$D$2),{0,162501,275001,579167,750001,1500001,3333334},{0,8296,36374,54113,130688,237893,408061}),-1))</f>
        <v/>
      </c>
    </row>
    <row r="51">
      <c r="A51" s="4" t="n">
        <v>610000</v>
      </c>
      <c r="B51" s="6">
        <f>ROUND(A51*$B$2,0)</f>
        <v/>
      </c>
      <c r="C51" s="6">
        <f>IF(MAX(0,(A51-B51)-ROUNDUP(IF((A51-B51)&lt;=158333,54167,(A51-B51)*LOOKUP((A51-B51),{0,158334,300000,550000,708331},{0,0.3,0.2,0.1,0})+LOOKUP((A51-B51),{0,158334,300000,550000,708331},{0,6667,36667,91667,162500})),0)-LOOKUP((A51-B51),{0,2120834,2162500,2204167,2245834},{48334,40000,26667,13334,0})-31667*$D$2)&lt;=0,0,ROUND(MAX(0,(A51-B51)-ROUNDUP(IF((A51-B51)&lt;=158333,54167,(A51-B51)*LOOKUP((A51-B51),{0,158334,300000,550000,708331},{0,0.3,0.2,0.1,0})+LOOKUP((A51-B51),{0,158334,300000,550000,708331},{0,6667,36667,91667,162500})),0)-LOOKUP((A51-B51),{0,2120834,2162500,2204167,2245834},{48334,40000,26667,13334,0})-31667*$D$2)*LOOKUP(MAX(0,(A51-B51)-ROUNDUP(IF((A51-B51)&lt;=158333,54167,(A51-B51)*LOOKUP((A51-B51),{0,158334,300000,550000,708331},{0,0.3,0.2,0.1,0})+LOOKUP((A51-B51),{0,158334,300000,550000,708331},{0,6667,36667,91667,162500})),0)-LOOKUP((A51-B51),{0,2120834,2162500,2204167,2245834},{48334,40000,26667,13334,0})-31667*$D$2),{0,162501,275001,579167,750001,1500001,3333334},{0.05105,0.1021,0.2042,0.23483,0.33693,0.4084,0.45945})-LOOKUP(MAX(0,(A51-B51)-ROUNDUP(IF((A51-B51)&lt;=158333,54167,(A51-B51)*LOOKUP((A51-B51),{0,158334,300000,550000,708331},{0,0.3,0.2,0.1,0})+LOOKUP((A51-B51),{0,158334,300000,550000,708331},{0,6667,36667,91667,162500})),0)-LOOKUP((A51-B51),{0,2120834,2162500,2204167,2245834},{48334,40000,26667,13334,0})-31667*$D$2),{0,162501,275001,579167,750001,1500001,3333334},{0,8296,36374,54113,130688,237893,408061}),-1))</f>
        <v/>
      </c>
      <c r="D51" s="6">
        <f>C51*12</f>
        <v/>
      </c>
      <c r="E51" s="6">
        <f>IF(A51*12&lt;651000,0,IF(A51*12&lt;1900000,A51*12-650000,IF(A51*12&lt;6600000,IF(FLOOR(A51*12,4000)&lt;=3600000,FLOOR(A51*12,4000)*0.7-80000,FLOOR(A51*12,4000)*0.8-440000),IF(A51*12&lt;=8500000,ROUNDDOWN(A51*12*0.9-1100000,0),A51*12-1950000))))</f>
        <v/>
      </c>
      <c r="F51" s="6">
        <f>LOOKUP(E51,{0,1320001,3360001,4890001,6550001,23500001},{950000,880000,680000,630000,580000,0})</f>
        <v/>
      </c>
      <c r="G51" s="6">
        <f>ROUNDDOWN(ROUND(ROUNDDOWN(ROUNDDOWN(MAX(0,E51-F51-B51*12-380000*$D$2),-3)*LOOKUP(ROUNDDOWN(MAX(0,E51-F51-B51*12-380000*$D$2),-3),{0,1950001,3300001,6950001,9000001,18000001,40000001},{0.05,0.1,0.2,0.23,0.33,0.4,0.45})-LOOKUP(ROUNDDOWN(MAX(0,E51-F51-B51*12-380000*$D$2),-3),{0,1950001,3300001,6950001,9000001,18000001,40000001},{0,97500,427500,636000,1536000,2796000,4796000}),0)*1.021,2),-2)</f>
        <v/>
      </c>
      <c r="H51" s="6">
        <f>D51-G51</f>
        <v/>
      </c>
      <c r="I51" s="6">
        <f>IF(A51*12&lt;691000,0,IF(A51*12&lt;2191000,A51*12-740000,IF(A51*12&lt;2193000,1451000,IF(A51*12&lt;2196000,1453000,IF(A51*12&lt;2200000,1456000,IF(A51*12&lt;6600000,IF(FLOOR(A51*12,4000)&lt;=3600000,FLOOR(A51*12,4000)*0.7-80000,FLOOR(A51*12,4000)*0.8-440000),IF(A51*12&lt;=8500000,ROUNDDOWN(A51*12*0.9-1100000,0),A51*12-1950000)))))))</f>
        <v/>
      </c>
      <c r="J51" s="6">
        <f>LOOKUP(I51,{0,4890001,6550001,23500001},{1040000,670000,620000,0})</f>
        <v/>
      </c>
      <c r="K51" s="6">
        <f>ROUNDDOWN(ROUND(ROUNDDOWN(ROUNDDOWN(MAX(0,I51-J51-B51*12-380000*$D$2),-3)*LOOKUP(ROUNDDOWN(MAX(0,I51-J51-B51*12-380000*$D$2),-3),{0,1950001,3300001,6950001,9000001,18000001,40000001},{0.05,0.1,0.2,0.23,0.33,0.4,0.45})-LOOKUP(ROUNDDOWN(MAX(0,I51-J51-B51*12-380000*$D$2),-3),{0,1950001,3300001,6950001,9000001,18000001,40000001},{0,97500,427500,636000,1536000,2796000,4796000}),0)*1.021,2),-2)</f>
        <v/>
      </c>
      <c r="L51" s="6">
        <f>D51-K51</f>
        <v/>
      </c>
      <c r="M51" s="6">
        <f>L51-H51</f>
        <v/>
      </c>
      <c r="N51" s="8">
        <f>IF(C51=0,"－",L51/C51)</f>
        <v/>
      </c>
      <c r="O51" s="6">
        <f>IF(MAX(0,(A51-B51)-ROUNDUP(IF((A51-B51)&lt;=169444,57500,(A51-B51)*LOOKUP((A51-B51),{0,169445,300000,550000,708331},{0,0.3,0.2,0.1,0})+LOOKUP((A51-B51),{0,169445,300000,550000,708331},{0,6667,36667,91667,162500})),0)-LOOKUP((A51-B51),{0,2120834,2162500,2204167,2245834},{51667,40000,26667,13334,0})-31667*$D$2)&lt;=0,0,ROUND(MAX(0,(A51-B51)-ROUNDUP(IF((A51-B51)&lt;=169444,57500,(A51-B51)*LOOKUP((A51-B51),{0,169445,300000,550000,708331},{0,0.3,0.2,0.1,0})+LOOKUP((A51-B51),{0,169445,300000,550000,708331},{0,6667,36667,91667,162500})),0)-LOOKUP((A51-B51),{0,2120834,2162500,2204167,2245834},{51667,40000,26667,13334,0})-31667*$D$2)*LOOKUP(MAX(0,(A51-B51)-ROUNDUP(IF((A51-B51)&lt;=169444,57500,(A51-B51)*LOOKUP((A51-B51),{0,169445,300000,550000,708331},{0,0.3,0.2,0.1,0})+LOOKUP((A51-B51),{0,169445,300000,550000,708331},{0,6667,36667,91667,162500})),0)-LOOKUP((A51-B51),{0,2120834,2162500,2204167,2245834},{51667,40000,26667,13334,0})-31667*$D$2),{0,162501,275001,579167,750001,1500001,3333334},{0.05105,0.1021,0.2042,0.23483,0.33693,0.4084,0.45945})-LOOKUP(MAX(0,(A51-B51)-ROUNDUP(IF((A51-B51)&lt;=169444,57500,(A51-B51)*LOOKUP((A51-B51),{0,169445,300000,550000,708331},{0,0.3,0.2,0.1,0})+LOOKUP((A51-B51),{0,169445,300000,550000,708331},{0,6667,36667,91667,162500})),0)-LOOKUP((A51-B51),{0,2120834,2162500,2204167,2245834},{51667,40000,26667,13334,0})-31667*$D$2),{0,162501,275001,579167,750001,1500001,3333334},{0,8296,36374,54113,130688,237893,408061}),-1))</f>
        <v/>
      </c>
    </row>
    <row r="52">
      <c r="A52" s="4" t="n">
        <v>620000</v>
      </c>
      <c r="B52" s="6">
        <f>ROUND(A52*$B$2,0)</f>
        <v/>
      </c>
      <c r="C52" s="6">
        <f>IF(MAX(0,(A52-B52)-ROUNDUP(IF((A52-B52)&lt;=158333,54167,(A52-B52)*LOOKUP((A52-B52),{0,158334,300000,550000,708331},{0,0.3,0.2,0.1,0})+LOOKUP((A52-B52),{0,158334,300000,550000,708331},{0,6667,36667,91667,162500})),0)-LOOKUP((A52-B52),{0,2120834,2162500,2204167,2245834},{48334,40000,26667,13334,0})-31667*$D$2)&lt;=0,0,ROUND(MAX(0,(A52-B52)-ROUNDUP(IF((A52-B52)&lt;=158333,54167,(A52-B52)*LOOKUP((A52-B52),{0,158334,300000,550000,708331},{0,0.3,0.2,0.1,0})+LOOKUP((A52-B52),{0,158334,300000,550000,708331},{0,6667,36667,91667,162500})),0)-LOOKUP((A52-B52),{0,2120834,2162500,2204167,2245834},{48334,40000,26667,13334,0})-31667*$D$2)*LOOKUP(MAX(0,(A52-B52)-ROUNDUP(IF((A52-B52)&lt;=158333,54167,(A52-B52)*LOOKUP((A52-B52),{0,158334,300000,550000,708331},{0,0.3,0.2,0.1,0})+LOOKUP((A52-B52),{0,158334,300000,550000,708331},{0,6667,36667,91667,162500})),0)-LOOKUP((A52-B52),{0,2120834,2162500,2204167,2245834},{48334,40000,26667,13334,0})-31667*$D$2),{0,162501,275001,579167,750001,1500001,3333334},{0.05105,0.1021,0.2042,0.23483,0.33693,0.4084,0.45945})-LOOKUP(MAX(0,(A52-B52)-ROUNDUP(IF((A52-B52)&lt;=158333,54167,(A52-B52)*LOOKUP((A52-B52),{0,158334,300000,550000,708331},{0,0.3,0.2,0.1,0})+LOOKUP((A52-B52),{0,158334,300000,550000,708331},{0,6667,36667,91667,162500})),0)-LOOKUP((A52-B52),{0,2120834,2162500,2204167,2245834},{48334,40000,26667,13334,0})-31667*$D$2),{0,162501,275001,579167,750001,1500001,3333334},{0,8296,36374,54113,130688,237893,408061}),-1))</f>
        <v/>
      </c>
      <c r="D52" s="6">
        <f>C52*12</f>
        <v/>
      </c>
      <c r="E52" s="6">
        <f>IF(A52*12&lt;651000,0,IF(A52*12&lt;1900000,A52*12-650000,IF(A52*12&lt;6600000,IF(FLOOR(A52*12,4000)&lt;=3600000,FLOOR(A52*12,4000)*0.7-80000,FLOOR(A52*12,4000)*0.8-440000),IF(A52*12&lt;=8500000,ROUNDDOWN(A52*12*0.9-1100000,0),A52*12-1950000))))</f>
        <v/>
      </c>
      <c r="F52" s="6">
        <f>LOOKUP(E52,{0,1320001,3360001,4890001,6550001,23500001},{950000,880000,680000,630000,580000,0})</f>
        <v/>
      </c>
      <c r="G52" s="6">
        <f>ROUNDDOWN(ROUND(ROUNDDOWN(ROUNDDOWN(MAX(0,E52-F52-B52*12-380000*$D$2),-3)*LOOKUP(ROUNDDOWN(MAX(0,E52-F52-B52*12-380000*$D$2),-3),{0,1950001,3300001,6950001,9000001,18000001,40000001},{0.05,0.1,0.2,0.23,0.33,0.4,0.45})-LOOKUP(ROUNDDOWN(MAX(0,E52-F52-B52*12-380000*$D$2),-3),{0,1950001,3300001,6950001,9000001,18000001,40000001},{0,97500,427500,636000,1536000,2796000,4796000}),0)*1.021,2),-2)</f>
        <v/>
      </c>
      <c r="H52" s="6">
        <f>D52-G52</f>
        <v/>
      </c>
      <c r="I52" s="6">
        <f>IF(A52*12&lt;691000,0,IF(A52*12&lt;2191000,A52*12-740000,IF(A52*12&lt;2193000,1451000,IF(A52*12&lt;2196000,1453000,IF(A52*12&lt;2200000,1456000,IF(A52*12&lt;6600000,IF(FLOOR(A52*12,4000)&lt;=3600000,FLOOR(A52*12,4000)*0.7-80000,FLOOR(A52*12,4000)*0.8-440000),IF(A52*12&lt;=8500000,ROUNDDOWN(A52*12*0.9-1100000,0),A52*12-1950000)))))))</f>
        <v/>
      </c>
      <c r="J52" s="6">
        <f>LOOKUP(I52,{0,4890001,6550001,23500001},{1040000,670000,620000,0})</f>
        <v/>
      </c>
      <c r="K52" s="6">
        <f>ROUNDDOWN(ROUND(ROUNDDOWN(ROUNDDOWN(MAX(0,I52-J52-B52*12-380000*$D$2),-3)*LOOKUP(ROUNDDOWN(MAX(0,I52-J52-B52*12-380000*$D$2),-3),{0,1950001,3300001,6950001,9000001,18000001,40000001},{0.05,0.1,0.2,0.23,0.33,0.4,0.45})-LOOKUP(ROUNDDOWN(MAX(0,I52-J52-B52*12-380000*$D$2),-3),{0,1950001,3300001,6950001,9000001,18000001,40000001},{0,97500,427500,636000,1536000,2796000,4796000}),0)*1.021,2),-2)</f>
        <v/>
      </c>
      <c r="L52" s="6">
        <f>D52-K52</f>
        <v/>
      </c>
      <c r="M52" s="6">
        <f>L52-H52</f>
        <v/>
      </c>
      <c r="N52" s="8">
        <f>IF(C52=0,"－",L52/C52)</f>
        <v/>
      </c>
      <c r="O52" s="6">
        <f>IF(MAX(0,(A52-B52)-ROUNDUP(IF((A52-B52)&lt;=169444,57500,(A52-B52)*LOOKUP((A52-B52),{0,169445,300000,550000,708331},{0,0.3,0.2,0.1,0})+LOOKUP((A52-B52),{0,169445,300000,550000,708331},{0,6667,36667,91667,162500})),0)-LOOKUP((A52-B52),{0,2120834,2162500,2204167,2245834},{51667,40000,26667,13334,0})-31667*$D$2)&lt;=0,0,ROUND(MAX(0,(A52-B52)-ROUNDUP(IF((A52-B52)&lt;=169444,57500,(A52-B52)*LOOKUP((A52-B52),{0,169445,300000,550000,708331},{0,0.3,0.2,0.1,0})+LOOKUP((A52-B52),{0,169445,300000,550000,708331},{0,6667,36667,91667,162500})),0)-LOOKUP((A52-B52),{0,2120834,2162500,2204167,2245834},{51667,40000,26667,13334,0})-31667*$D$2)*LOOKUP(MAX(0,(A52-B52)-ROUNDUP(IF((A52-B52)&lt;=169444,57500,(A52-B52)*LOOKUP((A52-B52),{0,169445,300000,550000,708331},{0,0.3,0.2,0.1,0})+LOOKUP((A52-B52),{0,169445,300000,550000,708331},{0,6667,36667,91667,162500})),0)-LOOKUP((A52-B52),{0,2120834,2162500,2204167,2245834},{51667,40000,26667,13334,0})-31667*$D$2),{0,162501,275001,579167,750001,1500001,3333334},{0.05105,0.1021,0.2042,0.23483,0.33693,0.4084,0.45945})-LOOKUP(MAX(0,(A52-B52)-ROUNDUP(IF((A52-B52)&lt;=169444,57500,(A52-B52)*LOOKUP((A52-B52),{0,169445,300000,550000,708331},{0,0.3,0.2,0.1,0})+LOOKUP((A52-B52),{0,169445,300000,550000,708331},{0,6667,36667,91667,162500})),0)-LOOKUP((A52-B52),{0,2120834,2162500,2204167,2245834},{51667,40000,26667,13334,0})-31667*$D$2),{0,162501,275001,579167,750001,1500001,3333334},{0,8296,36374,54113,130688,237893,408061}),-1))</f>
        <v/>
      </c>
    </row>
    <row r="53">
      <c r="A53" s="4" t="n">
        <v>630000</v>
      </c>
      <c r="B53" s="6">
        <f>ROUND(A53*$B$2,0)</f>
        <v/>
      </c>
      <c r="C53" s="6">
        <f>IF(MAX(0,(A53-B53)-ROUNDUP(IF((A53-B53)&lt;=158333,54167,(A53-B53)*LOOKUP((A53-B53),{0,158334,300000,550000,708331},{0,0.3,0.2,0.1,0})+LOOKUP((A53-B53),{0,158334,300000,550000,708331},{0,6667,36667,91667,162500})),0)-LOOKUP((A53-B53),{0,2120834,2162500,2204167,2245834},{48334,40000,26667,13334,0})-31667*$D$2)&lt;=0,0,ROUND(MAX(0,(A53-B53)-ROUNDUP(IF((A53-B53)&lt;=158333,54167,(A53-B53)*LOOKUP((A53-B53),{0,158334,300000,550000,708331},{0,0.3,0.2,0.1,0})+LOOKUP((A53-B53),{0,158334,300000,550000,708331},{0,6667,36667,91667,162500})),0)-LOOKUP((A53-B53),{0,2120834,2162500,2204167,2245834},{48334,40000,26667,13334,0})-31667*$D$2)*LOOKUP(MAX(0,(A53-B53)-ROUNDUP(IF((A53-B53)&lt;=158333,54167,(A53-B53)*LOOKUP((A53-B53),{0,158334,300000,550000,708331},{0,0.3,0.2,0.1,0})+LOOKUP((A53-B53),{0,158334,300000,550000,708331},{0,6667,36667,91667,162500})),0)-LOOKUP((A53-B53),{0,2120834,2162500,2204167,2245834},{48334,40000,26667,13334,0})-31667*$D$2),{0,162501,275001,579167,750001,1500001,3333334},{0.05105,0.1021,0.2042,0.23483,0.33693,0.4084,0.45945})-LOOKUP(MAX(0,(A53-B53)-ROUNDUP(IF((A53-B53)&lt;=158333,54167,(A53-B53)*LOOKUP((A53-B53),{0,158334,300000,550000,708331},{0,0.3,0.2,0.1,0})+LOOKUP((A53-B53),{0,158334,300000,550000,708331},{0,6667,36667,91667,162500})),0)-LOOKUP((A53-B53),{0,2120834,2162500,2204167,2245834},{48334,40000,26667,13334,0})-31667*$D$2),{0,162501,275001,579167,750001,1500001,3333334},{0,8296,36374,54113,130688,237893,408061}),-1))</f>
        <v/>
      </c>
      <c r="D53" s="6">
        <f>C53*12</f>
        <v/>
      </c>
      <c r="E53" s="6">
        <f>IF(A53*12&lt;651000,0,IF(A53*12&lt;1900000,A53*12-650000,IF(A53*12&lt;6600000,IF(FLOOR(A53*12,4000)&lt;=3600000,FLOOR(A53*12,4000)*0.7-80000,FLOOR(A53*12,4000)*0.8-440000),IF(A53*12&lt;=8500000,ROUNDDOWN(A53*12*0.9-1100000,0),A53*12-1950000))))</f>
        <v/>
      </c>
      <c r="F53" s="6">
        <f>LOOKUP(E53,{0,1320001,3360001,4890001,6550001,23500001},{950000,880000,680000,630000,580000,0})</f>
        <v/>
      </c>
      <c r="G53" s="6">
        <f>ROUNDDOWN(ROUND(ROUNDDOWN(ROUNDDOWN(MAX(0,E53-F53-B53*12-380000*$D$2),-3)*LOOKUP(ROUNDDOWN(MAX(0,E53-F53-B53*12-380000*$D$2),-3),{0,1950001,3300001,6950001,9000001,18000001,40000001},{0.05,0.1,0.2,0.23,0.33,0.4,0.45})-LOOKUP(ROUNDDOWN(MAX(0,E53-F53-B53*12-380000*$D$2),-3),{0,1950001,3300001,6950001,9000001,18000001,40000001},{0,97500,427500,636000,1536000,2796000,4796000}),0)*1.021,2),-2)</f>
        <v/>
      </c>
      <c r="H53" s="6">
        <f>D53-G53</f>
        <v/>
      </c>
      <c r="I53" s="6">
        <f>IF(A53*12&lt;691000,0,IF(A53*12&lt;2191000,A53*12-740000,IF(A53*12&lt;2193000,1451000,IF(A53*12&lt;2196000,1453000,IF(A53*12&lt;2200000,1456000,IF(A53*12&lt;6600000,IF(FLOOR(A53*12,4000)&lt;=3600000,FLOOR(A53*12,4000)*0.7-80000,FLOOR(A53*12,4000)*0.8-440000),IF(A53*12&lt;=8500000,ROUNDDOWN(A53*12*0.9-1100000,0),A53*12-1950000)))))))</f>
        <v/>
      </c>
      <c r="J53" s="6">
        <f>LOOKUP(I53,{0,4890001,6550001,23500001},{1040000,670000,620000,0})</f>
        <v/>
      </c>
      <c r="K53" s="6">
        <f>ROUNDDOWN(ROUND(ROUNDDOWN(ROUNDDOWN(MAX(0,I53-J53-B53*12-380000*$D$2),-3)*LOOKUP(ROUNDDOWN(MAX(0,I53-J53-B53*12-380000*$D$2),-3),{0,1950001,3300001,6950001,9000001,18000001,40000001},{0.05,0.1,0.2,0.23,0.33,0.4,0.45})-LOOKUP(ROUNDDOWN(MAX(0,I53-J53-B53*12-380000*$D$2),-3),{0,1950001,3300001,6950001,9000001,18000001,40000001},{0,97500,427500,636000,1536000,2796000,4796000}),0)*1.021,2),-2)</f>
        <v/>
      </c>
      <c r="L53" s="6">
        <f>D53-K53</f>
        <v/>
      </c>
      <c r="M53" s="6">
        <f>L53-H53</f>
        <v/>
      </c>
      <c r="N53" s="8">
        <f>IF(C53=0,"－",L53/C53)</f>
        <v/>
      </c>
      <c r="O53" s="6">
        <f>IF(MAX(0,(A53-B53)-ROUNDUP(IF((A53-B53)&lt;=169444,57500,(A53-B53)*LOOKUP((A53-B53),{0,169445,300000,550000,708331},{0,0.3,0.2,0.1,0})+LOOKUP((A53-B53),{0,169445,300000,550000,708331},{0,6667,36667,91667,162500})),0)-LOOKUP((A53-B53),{0,2120834,2162500,2204167,2245834},{51667,40000,26667,13334,0})-31667*$D$2)&lt;=0,0,ROUND(MAX(0,(A53-B53)-ROUNDUP(IF((A53-B53)&lt;=169444,57500,(A53-B53)*LOOKUP((A53-B53),{0,169445,300000,550000,708331},{0,0.3,0.2,0.1,0})+LOOKUP((A53-B53),{0,169445,300000,550000,708331},{0,6667,36667,91667,162500})),0)-LOOKUP((A53-B53),{0,2120834,2162500,2204167,2245834},{51667,40000,26667,13334,0})-31667*$D$2)*LOOKUP(MAX(0,(A53-B53)-ROUNDUP(IF((A53-B53)&lt;=169444,57500,(A53-B53)*LOOKUP((A53-B53),{0,169445,300000,550000,708331},{0,0.3,0.2,0.1,0})+LOOKUP((A53-B53),{0,169445,300000,550000,708331},{0,6667,36667,91667,162500})),0)-LOOKUP((A53-B53),{0,2120834,2162500,2204167,2245834},{51667,40000,26667,13334,0})-31667*$D$2),{0,162501,275001,579167,750001,1500001,3333334},{0.05105,0.1021,0.2042,0.23483,0.33693,0.4084,0.45945})-LOOKUP(MAX(0,(A53-B53)-ROUNDUP(IF((A53-B53)&lt;=169444,57500,(A53-B53)*LOOKUP((A53-B53),{0,169445,300000,550000,708331},{0,0.3,0.2,0.1,0})+LOOKUP((A53-B53),{0,169445,300000,550000,708331},{0,6667,36667,91667,162500})),0)-LOOKUP((A53-B53),{0,2120834,2162500,2204167,2245834},{51667,40000,26667,13334,0})-31667*$D$2),{0,162501,275001,579167,750001,1500001,3333334},{0,8296,36374,54113,130688,237893,408061}),-1))</f>
        <v/>
      </c>
    </row>
    <row r="54">
      <c r="A54" s="4" t="n">
        <v>640000</v>
      </c>
      <c r="B54" s="6">
        <f>ROUND(A54*$B$2,0)</f>
        <v/>
      </c>
      <c r="C54" s="6">
        <f>IF(MAX(0,(A54-B54)-ROUNDUP(IF((A54-B54)&lt;=158333,54167,(A54-B54)*LOOKUP((A54-B54),{0,158334,300000,550000,708331},{0,0.3,0.2,0.1,0})+LOOKUP((A54-B54),{0,158334,300000,550000,708331},{0,6667,36667,91667,162500})),0)-LOOKUP((A54-B54),{0,2120834,2162500,2204167,2245834},{48334,40000,26667,13334,0})-31667*$D$2)&lt;=0,0,ROUND(MAX(0,(A54-B54)-ROUNDUP(IF((A54-B54)&lt;=158333,54167,(A54-B54)*LOOKUP((A54-B54),{0,158334,300000,550000,708331},{0,0.3,0.2,0.1,0})+LOOKUP((A54-B54),{0,158334,300000,550000,708331},{0,6667,36667,91667,162500})),0)-LOOKUP((A54-B54),{0,2120834,2162500,2204167,2245834},{48334,40000,26667,13334,0})-31667*$D$2)*LOOKUP(MAX(0,(A54-B54)-ROUNDUP(IF((A54-B54)&lt;=158333,54167,(A54-B54)*LOOKUP((A54-B54),{0,158334,300000,550000,708331},{0,0.3,0.2,0.1,0})+LOOKUP((A54-B54),{0,158334,300000,550000,708331},{0,6667,36667,91667,162500})),0)-LOOKUP((A54-B54),{0,2120834,2162500,2204167,2245834},{48334,40000,26667,13334,0})-31667*$D$2),{0,162501,275001,579167,750001,1500001,3333334},{0.05105,0.1021,0.2042,0.23483,0.33693,0.4084,0.45945})-LOOKUP(MAX(0,(A54-B54)-ROUNDUP(IF((A54-B54)&lt;=158333,54167,(A54-B54)*LOOKUP((A54-B54),{0,158334,300000,550000,708331},{0,0.3,0.2,0.1,0})+LOOKUP((A54-B54),{0,158334,300000,550000,708331},{0,6667,36667,91667,162500})),0)-LOOKUP((A54-B54),{0,2120834,2162500,2204167,2245834},{48334,40000,26667,13334,0})-31667*$D$2),{0,162501,275001,579167,750001,1500001,3333334},{0,8296,36374,54113,130688,237893,408061}),-1))</f>
        <v/>
      </c>
      <c r="D54" s="6">
        <f>C54*12</f>
        <v/>
      </c>
      <c r="E54" s="6">
        <f>IF(A54*12&lt;651000,0,IF(A54*12&lt;1900000,A54*12-650000,IF(A54*12&lt;6600000,IF(FLOOR(A54*12,4000)&lt;=3600000,FLOOR(A54*12,4000)*0.7-80000,FLOOR(A54*12,4000)*0.8-440000),IF(A54*12&lt;=8500000,ROUNDDOWN(A54*12*0.9-1100000,0),A54*12-1950000))))</f>
        <v/>
      </c>
      <c r="F54" s="6">
        <f>LOOKUP(E54,{0,1320001,3360001,4890001,6550001,23500001},{950000,880000,680000,630000,580000,0})</f>
        <v/>
      </c>
      <c r="G54" s="6">
        <f>ROUNDDOWN(ROUND(ROUNDDOWN(ROUNDDOWN(MAX(0,E54-F54-B54*12-380000*$D$2),-3)*LOOKUP(ROUNDDOWN(MAX(0,E54-F54-B54*12-380000*$D$2),-3),{0,1950001,3300001,6950001,9000001,18000001,40000001},{0.05,0.1,0.2,0.23,0.33,0.4,0.45})-LOOKUP(ROUNDDOWN(MAX(0,E54-F54-B54*12-380000*$D$2),-3),{0,1950001,3300001,6950001,9000001,18000001,40000001},{0,97500,427500,636000,1536000,2796000,4796000}),0)*1.021,2),-2)</f>
        <v/>
      </c>
      <c r="H54" s="6">
        <f>D54-G54</f>
        <v/>
      </c>
      <c r="I54" s="6">
        <f>IF(A54*12&lt;691000,0,IF(A54*12&lt;2191000,A54*12-740000,IF(A54*12&lt;2193000,1451000,IF(A54*12&lt;2196000,1453000,IF(A54*12&lt;2200000,1456000,IF(A54*12&lt;6600000,IF(FLOOR(A54*12,4000)&lt;=3600000,FLOOR(A54*12,4000)*0.7-80000,FLOOR(A54*12,4000)*0.8-440000),IF(A54*12&lt;=8500000,ROUNDDOWN(A54*12*0.9-1100000,0),A54*12-1950000)))))))</f>
        <v/>
      </c>
      <c r="J54" s="6">
        <f>LOOKUP(I54,{0,4890001,6550001,23500001},{1040000,670000,620000,0})</f>
        <v/>
      </c>
      <c r="K54" s="6">
        <f>ROUNDDOWN(ROUND(ROUNDDOWN(ROUNDDOWN(MAX(0,I54-J54-B54*12-380000*$D$2),-3)*LOOKUP(ROUNDDOWN(MAX(0,I54-J54-B54*12-380000*$D$2),-3),{0,1950001,3300001,6950001,9000001,18000001,40000001},{0.05,0.1,0.2,0.23,0.33,0.4,0.45})-LOOKUP(ROUNDDOWN(MAX(0,I54-J54-B54*12-380000*$D$2),-3),{0,1950001,3300001,6950001,9000001,18000001,40000001},{0,97500,427500,636000,1536000,2796000,4796000}),0)*1.021,2),-2)</f>
        <v/>
      </c>
      <c r="L54" s="6">
        <f>D54-K54</f>
        <v/>
      </c>
      <c r="M54" s="6">
        <f>L54-H54</f>
        <v/>
      </c>
      <c r="N54" s="8">
        <f>IF(C54=0,"－",L54/C54)</f>
        <v/>
      </c>
      <c r="O54" s="6">
        <f>IF(MAX(0,(A54-B54)-ROUNDUP(IF((A54-B54)&lt;=169444,57500,(A54-B54)*LOOKUP((A54-B54),{0,169445,300000,550000,708331},{0,0.3,0.2,0.1,0})+LOOKUP((A54-B54),{0,169445,300000,550000,708331},{0,6667,36667,91667,162500})),0)-LOOKUP((A54-B54),{0,2120834,2162500,2204167,2245834},{51667,40000,26667,13334,0})-31667*$D$2)&lt;=0,0,ROUND(MAX(0,(A54-B54)-ROUNDUP(IF((A54-B54)&lt;=169444,57500,(A54-B54)*LOOKUP((A54-B54),{0,169445,300000,550000,708331},{0,0.3,0.2,0.1,0})+LOOKUP((A54-B54),{0,169445,300000,550000,708331},{0,6667,36667,91667,162500})),0)-LOOKUP((A54-B54),{0,2120834,2162500,2204167,2245834},{51667,40000,26667,13334,0})-31667*$D$2)*LOOKUP(MAX(0,(A54-B54)-ROUNDUP(IF((A54-B54)&lt;=169444,57500,(A54-B54)*LOOKUP((A54-B54),{0,169445,300000,550000,708331},{0,0.3,0.2,0.1,0})+LOOKUP((A54-B54),{0,169445,300000,550000,708331},{0,6667,36667,91667,162500})),0)-LOOKUP((A54-B54),{0,2120834,2162500,2204167,2245834},{51667,40000,26667,13334,0})-31667*$D$2),{0,162501,275001,579167,750001,1500001,3333334},{0.05105,0.1021,0.2042,0.23483,0.33693,0.4084,0.45945})-LOOKUP(MAX(0,(A54-B54)-ROUNDUP(IF((A54-B54)&lt;=169444,57500,(A54-B54)*LOOKUP((A54-B54),{0,169445,300000,550000,708331},{0,0.3,0.2,0.1,0})+LOOKUP((A54-B54),{0,169445,300000,550000,708331},{0,6667,36667,91667,162500})),0)-LOOKUP((A54-B54),{0,2120834,2162500,2204167,2245834},{51667,40000,26667,13334,0})-31667*$D$2),{0,162501,275001,579167,750001,1500001,3333334},{0,8296,36374,54113,130688,237893,408061}),-1))</f>
        <v/>
      </c>
    </row>
    <row r="55">
      <c r="A55" s="4" t="n">
        <v>650000</v>
      </c>
      <c r="B55" s="6">
        <f>ROUND(A55*$B$2,0)</f>
        <v/>
      </c>
      <c r="C55" s="6">
        <f>IF(MAX(0,(A55-B55)-ROUNDUP(IF((A55-B55)&lt;=158333,54167,(A55-B55)*LOOKUP((A55-B55),{0,158334,300000,550000,708331},{0,0.3,0.2,0.1,0})+LOOKUP((A55-B55),{0,158334,300000,550000,708331},{0,6667,36667,91667,162500})),0)-LOOKUP((A55-B55),{0,2120834,2162500,2204167,2245834},{48334,40000,26667,13334,0})-31667*$D$2)&lt;=0,0,ROUND(MAX(0,(A55-B55)-ROUNDUP(IF((A55-B55)&lt;=158333,54167,(A55-B55)*LOOKUP((A55-B55),{0,158334,300000,550000,708331},{0,0.3,0.2,0.1,0})+LOOKUP((A55-B55),{0,158334,300000,550000,708331},{0,6667,36667,91667,162500})),0)-LOOKUP((A55-B55),{0,2120834,2162500,2204167,2245834},{48334,40000,26667,13334,0})-31667*$D$2)*LOOKUP(MAX(0,(A55-B55)-ROUNDUP(IF((A55-B55)&lt;=158333,54167,(A55-B55)*LOOKUP((A55-B55),{0,158334,300000,550000,708331},{0,0.3,0.2,0.1,0})+LOOKUP((A55-B55),{0,158334,300000,550000,708331},{0,6667,36667,91667,162500})),0)-LOOKUP((A55-B55),{0,2120834,2162500,2204167,2245834},{48334,40000,26667,13334,0})-31667*$D$2),{0,162501,275001,579167,750001,1500001,3333334},{0.05105,0.1021,0.2042,0.23483,0.33693,0.4084,0.45945})-LOOKUP(MAX(0,(A55-B55)-ROUNDUP(IF((A55-B55)&lt;=158333,54167,(A55-B55)*LOOKUP((A55-B55),{0,158334,300000,550000,708331},{0,0.3,0.2,0.1,0})+LOOKUP((A55-B55),{0,158334,300000,550000,708331},{0,6667,36667,91667,162500})),0)-LOOKUP((A55-B55),{0,2120834,2162500,2204167,2245834},{48334,40000,26667,13334,0})-31667*$D$2),{0,162501,275001,579167,750001,1500001,3333334},{0,8296,36374,54113,130688,237893,408061}),-1))</f>
        <v/>
      </c>
      <c r="D55" s="6">
        <f>C55*12</f>
        <v/>
      </c>
      <c r="E55" s="6">
        <f>IF(A55*12&lt;651000,0,IF(A55*12&lt;1900000,A55*12-650000,IF(A55*12&lt;6600000,IF(FLOOR(A55*12,4000)&lt;=3600000,FLOOR(A55*12,4000)*0.7-80000,FLOOR(A55*12,4000)*0.8-440000),IF(A55*12&lt;=8500000,ROUNDDOWN(A55*12*0.9-1100000,0),A55*12-1950000))))</f>
        <v/>
      </c>
      <c r="F55" s="6">
        <f>LOOKUP(E55,{0,1320001,3360001,4890001,6550001,23500001},{950000,880000,680000,630000,580000,0})</f>
        <v/>
      </c>
      <c r="G55" s="6">
        <f>ROUNDDOWN(ROUND(ROUNDDOWN(ROUNDDOWN(MAX(0,E55-F55-B55*12-380000*$D$2),-3)*LOOKUP(ROUNDDOWN(MAX(0,E55-F55-B55*12-380000*$D$2),-3),{0,1950001,3300001,6950001,9000001,18000001,40000001},{0.05,0.1,0.2,0.23,0.33,0.4,0.45})-LOOKUP(ROUNDDOWN(MAX(0,E55-F55-B55*12-380000*$D$2),-3),{0,1950001,3300001,6950001,9000001,18000001,40000001},{0,97500,427500,636000,1536000,2796000,4796000}),0)*1.021,2),-2)</f>
        <v/>
      </c>
      <c r="H55" s="6">
        <f>D55-G55</f>
        <v/>
      </c>
      <c r="I55" s="6">
        <f>IF(A55*12&lt;691000,0,IF(A55*12&lt;2191000,A55*12-740000,IF(A55*12&lt;2193000,1451000,IF(A55*12&lt;2196000,1453000,IF(A55*12&lt;2200000,1456000,IF(A55*12&lt;6600000,IF(FLOOR(A55*12,4000)&lt;=3600000,FLOOR(A55*12,4000)*0.7-80000,FLOOR(A55*12,4000)*0.8-440000),IF(A55*12&lt;=8500000,ROUNDDOWN(A55*12*0.9-1100000,0),A55*12-1950000)))))))</f>
        <v/>
      </c>
      <c r="J55" s="6">
        <f>LOOKUP(I55,{0,4890001,6550001,23500001},{1040000,670000,620000,0})</f>
        <v/>
      </c>
      <c r="K55" s="6">
        <f>ROUNDDOWN(ROUND(ROUNDDOWN(ROUNDDOWN(MAX(0,I55-J55-B55*12-380000*$D$2),-3)*LOOKUP(ROUNDDOWN(MAX(0,I55-J55-B55*12-380000*$D$2),-3),{0,1950001,3300001,6950001,9000001,18000001,40000001},{0.05,0.1,0.2,0.23,0.33,0.4,0.45})-LOOKUP(ROUNDDOWN(MAX(0,I55-J55-B55*12-380000*$D$2),-3),{0,1950001,3300001,6950001,9000001,18000001,40000001},{0,97500,427500,636000,1536000,2796000,4796000}),0)*1.021,2),-2)</f>
        <v/>
      </c>
      <c r="L55" s="6">
        <f>D55-K55</f>
        <v/>
      </c>
      <c r="M55" s="6">
        <f>L55-H55</f>
        <v/>
      </c>
      <c r="N55" s="8">
        <f>IF(C55=0,"－",L55/C55)</f>
        <v/>
      </c>
      <c r="O55" s="6">
        <f>IF(MAX(0,(A55-B55)-ROUNDUP(IF((A55-B55)&lt;=169444,57500,(A55-B55)*LOOKUP((A55-B55),{0,169445,300000,550000,708331},{0,0.3,0.2,0.1,0})+LOOKUP((A55-B55),{0,169445,300000,550000,708331},{0,6667,36667,91667,162500})),0)-LOOKUP((A55-B55),{0,2120834,2162500,2204167,2245834},{51667,40000,26667,13334,0})-31667*$D$2)&lt;=0,0,ROUND(MAX(0,(A55-B55)-ROUNDUP(IF((A55-B55)&lt;=169444,57500,(A55-B55)*LOOKUP((A55-B55),{0,169445,300000,550000,708331},{0,0.3,0.2,0.1,0})+LOOKUP((A55-B55),{0,169445,300000,550000,708331},{0,6667,36667,91667,162500})),0)-LOOKUP((A55-B55),{0,2120834,2162500,2204167,2245834},{51667,40000,26667,13334,0})-31667*$D$2)*LOOKUP(MAX(0,(A55-B55)-ROUNDUP(IF((A55-B55)&lt;=169444,57500,(A55-B55)*LOOKUP((A55-B55),{0,169445,300000,550000,708331},{0,0.3,0.2,0.1,0})+LOOKUP((A55-B55),{0,169445,300000,550000,708331},{0,6667,36667,91667,162500})),0)-LOOKUP((A55-B55),{0,2120834,2162500,2204167,2245834},{51667,40000,26667,13334,0})-31667*$D$2),{0,162501,275001,579167,750001,1500001,3333334},{0.05105,0.1021,0.2042,0.23483,0.33693,0.4084,0.45945})-LOOKUP(MAX(0,(A55-B55)-ROUNDUP(IF((A55-B55)&lt;=169444,57500,(A55-B55)*LOOKUP((A55-B55),{0,169445,300000,550000,708331},{0,0.3,0.2,0.1,0})+LOOKUP((A55-B55),{0,169445,300000,550000,708331},{0,6667,36667,91667,162500})),0)-LOOKUP((A55-B55),{0,2120834,2162500,2204167,2245834},{51667,40000,26667,13334,0})-31667*$D$2),{0,162501,275001,579167,750001,1500001,3333334},{0,8296,36374,54113,130688,237893,408061}),-1))</f>
        <v/>
      </c>
    </row>
    <row r="56">
      <c r="A56" s="4" t="n">
        <v>660000</v>
      </c>
      <c r="B56" s="6">
        <f>ROUND(A56*$B$2,0)</f>
        <v/>
      </c>
      <c r="C56" s="6">
        <f>IF(MAX(0,(A56-B56)-ROUNDUP(IF((A56-B56)&lt;=158333,54167,(A56-B56)*LOOKUP((A56-B56),{0,158334,300000,550000,708331},{0,0.3,0.2,0.1,0})+LOOKUP((A56-B56),{0,158334,300000,550000,708331},{0,6667,36667,91667,162500})),0)-LOOKUP((A56-B56),{0,2120834,2162500,2204167,2245834},{48334,40000,26667,13334,0})-31667*$D$2)&lt;=0,0,ROUND(MAX(0,(A56-B56)-ROUNDUP(IF((A56-B56)&lt;=158333,54167,(A56-B56)*LOOKUP((A56-B56),{0,158334,300000,550000,708331},{0,0.3,0.2,0.1,0})+LOOKUP((A56-B56),{0,158334,300000,550000,708331},{0,6667,36667,91667,162500})),0)-LOOKUP((A56-B56),{0,2120834,2162500,2204167,2245834},{48334,40000,26667,13334,0})-31667*$D$2)*LOOKUP(MAX(0,(A56-B56)-ROUNDUP(IF((A56-B56)&lt;=158333,54167,(A56-B56)*LOOKUP((A56-B56),{0,158334,300000,550000,708331},{0,0.3,0.2,0.1,0})+LOOKUP((A56-B56),{0,158334,300000,550000,708331},{0,6667,36667,91667,162500})),0)-LOOKUP((A56-B56),{0,2120834,2162500,2204167,2245834},{48334,40000,26667,13334,0})-31667*$D$2),{0,162501,275001,579167,750001,1500001,3333334},{0.05105,0.1021,0.2042,0.23483,0.33693,0.4084,0.45945})-LOOKUP(MAX(0,(A56-B56)-ROUNDUP(IF((A56-B56)&lt;=158333,54167,(A56-B56)*LOOKUP((A56-B56),{0,158334,300000,550000,708331},{0,0.3,0.2,0.1,0})+LOOKUP((A56-B56),{0,158334,300000,550000,708331},{0,6667,36667,91667,162500})),0)-LOOKUP((A56-B56),{0,2120834,2162500,2204167,2245834},{48334,40000,26667,13334,0})-31667*$D$2),{0,162501,275001,579167,750001,1500001,3333334},{0,8296,36374,54113,130688,237893,408061}),-1))</f>
        <v/>
      </c>
      <c r="D56" s="6">
        <f>C56*12</f>
        <v/>
      </c>
      <c r="E56" s="6">
        <f>IF(A56*12&lt;651000,0,IF(A56*12&lt;1900000,A56*12-650000,IF(A56*12&lt;6600000,IF(FLOOR(A56*12,4000)&lt;=3600000,FLOOR(A56*12,4000)*0.7-80000,FLOOR(A56*12,4000)*0.8-440000),IF(A56*12&lt;=8500000,ROUNDDOWN(A56*12*0.9-1100000,0),A56*12-1950000))))</f>
        <v/>
      </c>
      <c r="F56" s="6">
        <f>LOOKUP(E56,{0,1320001,3360001,4890001,6550001,23500001},{950000,880000,680000,630000,580000,0})</f>
        <v/>
      </c>
      <c r="G56" s="6">
        <f>ROUNDDOWN(ROUND(ROUNDDOWN(ROUNDDOWN(MAX(0,E56-F56-B56*12-380000*$D$2),-3)*LOOKUP(ROUNDDOWN(MAX(0,E56-F56-B56*12-380000*$D$2),-3),{0,1950001,3300001,6950001,9000001,18000001,40000001},{0.05,0.1,0.2,0.23,0.33,0.4,0.45})-LOOKUP(ROUNDDOWN(MAX(0,E56-F56-B56*12-380000*$D$2),-3),{0,1950001,3300001,6950001,9000001,18000001,40000001},{0,97500,427500,636000,1536000,2796000,4796000}),0)*1.021,2),-2)</f>
        <v/>
      </c>
      <c r="H56" s="6">
        <f>D56-G56</f>
        <v/>
      </c>
      <c r="I56" s="6">
        <f>IF(A56*12&lt;691000,0,IF(A56*12&lt;2191000,A56*12-740000,IF(A56*12&lt;2193000,1451000,IF(A56*12&lt;2196000,1453000,IF(A56*12&lt;2200000,1456000,IF(A56*12&lt;6600000,IF(FLOOR(A56*12,4000)&lt;=3600000,FLOOR(A56*12,4000)*0.7-80000,FLOOR(A56*12,4000)*0.8-440000),IF(A56*12&lt;=8500000,ROUNDDOWN(A56*12*0.9-1100000,0),A56*12-1950000)))))))</f>
        <v/>
      </c>
      <c r="J56" s="6">
        <f>LOOKUP(I56,{0,4890001,6550001,23500001},{1040000,670000,620000,0})</f>
        <v/>
      </c>
      <c r="K56" s="6">
        <f>ROUNDDOWN(ROUND(ROUNDDOWN(ROUNDDOWN(MAX(0,I56-J56-B56*12-380000*$D$2),-3)*LOOKUP(ROUNDDOWN(MAX(0,I56-J56-B56*12-380000*$D$2),-3),{0,1950001,3300001,6950001,9000001,18000001,40000001},{0.05,0.1,0.2,0.23,0.33,0.4,0.45})-LOOKUP(ROUNDDOWN(MAX(0,I56-J56-B56*12-380000*$D$2),-3),{0,1950001,3300001,6950001,9000001,18000001,40000001},{0,97500,427500,636000,1536000,2796000,4796000}),0)*1.021,2),-2)</f>
        <v/>
      </c>
      <c r="L56" s="6">
        <f>D56-K56</f>
        <v/>
      </c>
      <c r="M56" s="6">
        <f>L56-H56</f>
        <v/>
      </c>
      <c r="N56" s="8">
        <f>IF(C56=0,"－",L56/C56)</f>
        <v/>
      </c>
      <c r="O56" s="6">
        <f>IF(MAX(0,(A56-B56)-ROUNDUP(IF((A56-B56)&lt;=169444,57500,(A56-B56)*LOOKUP((A56-B56),{0,169445,300000,550000,708331},{0,0.3,0.2,0.1,0})+LOOKUP((A56-B56),{0,169445,300000,550000,708331},{0,6667,36667,91667,162500})),0)-LOOKUP((A56-B56),{0,2120834,2162500,2204167,2245834},{51667,40000,26667,13334,0})-31667*$D$2)&lt;=0,0,ROUND(MAX(0,(A56-B56)-ROUNDUP(IF((A56-B56)&lt;=169444,57500,(A56-B56)*LOOKUP((A56-B56),{0,169445,300000,550000,708331},{0,0.3,0.2,0.1,0})+LOOKUP((A56-B56),{0,169445,300000,550000,708331},{0,6667,36667,91667,162500})),0)-LOOKUP((A56-B56),{0,2120834,2162500,2204167,2245834},{51667,40000,26667,13334,0})-31667*$D$2)*LOOKUP(MAX(0,(A56-B56)-ROUNDUP(IF((A56-B56)&lt;=169444,57500,(A56-B56)*LOOKUP((A56-B56),{0,169445,300000,550000,708331},{0,0.3,0.2,0.1,0})+LOOKUP((A56-B56),{0,169445,300000,550000,708331},{0,6667,36667,91667,162500})),0)-LOOKUP((A56-B56),{0,2120834,2162500,2204167,2245834},{51667,40000,26667,13334,0})-31667*$D$2),{0,162501,275001,579167,750001,1500001,3333334},{0.05105,0.1021,0.2042,0.23483,0.33693,0.4084,0.45945})-LOOKUP(MAX(0,(A56-B56)-ROUNDUP(IF((A56-B56)&lt;=169444,57500,(A56-B56)*LOOKUP((A56-B56),{0,169445,300000,550000,708331},{0,0.3,0.2,0.1,0})+LOOKUP((A56-B56),{0,169445,300000,550000,708331},{0,6667,36667,91667,162500})),0)-LOOKUP((A56-B56),{0,2120834,2162500,2204167,2245834},{51667,40000,26667,13334,0})-31667*$D$2),{0,162501,275001,579167,750001,1500001,3333334},{0,8296,36374,54113,130688,237893,408061}),-1))</f>
        <v/>
      </c>
    </row>
    <row r="57">
      <c r="A57" s="4" t="n">
        <v>670000</v>
      </c>
      <c r="B57" s="6">
        <f>ROUND(A57*$B$2,0)</f>
        <v/>
      </c>
      <c r="C57" s="6">
        <f>IF(MAX(0,(A57-B57)-ROUNDUP(IF((A57-B57)&lt;=158333,54167,(A57-B57)*LOOKUP((A57-B57),{0,158334,300000,550000,708331},{0,0.3,0.2,0.1,0})+LOOKUP((A57-B57),{0,158334,300000,550000,708331},{0,6667,36667,91667,162500})),0)-LOOKUP((A57-B57),{0,2120834,2162500,2204167,2245834},{48334,40000,26667,13334,0})-31667*$D$2)&lt;=0,0,ROUND(MAX(0,(A57-B57)-ROUNDUP(IF((A57-B57)&lt;=158333,54167,(A57-B57)*LOOKUP((A57-B57),{0,158334,300000,550000,708331},{0,0.3,0.2,0.1,0})+LOOKUP((A57-B57),{0,158334,300000,550000,708331},{0,6667,36667,91667,162500})),0)-LOOKUP((A57-B57),{0,2120834,2162500,2204167,2245834},{48334,40000,26667,13334,0})-31667*$D$2)*LOOKUP(MAX(0,(A57-B57)-ROUNDUP(IF((A57-B57)&lt;=158333,54167,(A57-B57)*LOOKUP((A57-B57),{0,158334,300000,550000,708331},{0,0.3,0.2,0.1,0})+LOOKUP((A57-B57),{0,158334,300000,550000,708331},{0,6667,36667,91667,162500})),0)-LOOKUP((A57-B57),{0,2120834,2162500,2204167,2245834},{48334,40000,26667,13334,0})-31667*$D$2),{0,162501,275001,579167,750001,1500001,3333334},{0.05105,0.1021,0.2042,0.23483,0.33693,0.4084,0.45945})-LOOKUP(MAX(0,(A57-B57)-ROUNDUP(IF((A57-B57)&lt;=158333,54167,(A57-B57)*LOOKUP((A57-B57),{0,158334,300000,550000,708331},{0,0.3,0.2,0.1,0})+LOOKUP((A57-B57),{0,158334,300000,550000,708331},{0,6667,36667,91667,162500})),0)-LOOKUP((A57-B57),{0,2120834,2162500,2204167,2245834},{48334,40000,26667,13334,0})-31667*$D$2),{0,162501,275001,579167,750001,1500001,3333334},{0,8296,36374,54113,130688,237893,408061}),-1))</f>
        <v/>
      </c>
      <c r="D57" s="6">
        <f>C57*12</f>
        <v/>
      </c>
      <c r="E57" s="6">
        <f>IF(A57*12&lt;651000,0,IF(A57*12&lt;1900000,A57*12-650000,IF(A57*12&lt;6600000,IF(FLOOR(A57*12,4000)&lt;=3600000,FLOOR(A57*12,4000)*0.7-80000,FLOOR(A57*12,4000)*0.8-440000),IF(A57*12&lt;=8500000,ROUNDDOWN(A57*12*0.9-1100000,0),A57*12-1950000))))</f>
        <v/>
      </c>
      <c r="F57" s="6">
        <f>LOOKUP(E57,{0,1320001,3360001,4890001,6550001,23500001},{950000,880000,680000,630000,580000,0})</f>
        <v/>
      </c>
      <c r="G57" s="6">
        <f>ROUNDDOWN(ROUND(ROUNDDOWN(ROUNDDOWN(MAX(0,E57-F57-B57*12-380000*$D$2),-3)*LOOKUP(ROUNDDOWN(MAX(0,E57-F57-B57*12-380000*$D$2),-3),{0,1950001,3300001,6950001,9000001,18000001,40000001},{0.05,0.1,0.2,0.23,0.33,0.4,0.45})-LOOKUP(ROUNDDOWN(MAX(0,E57-F57-B57*12-380000*$D$2),-3),{0,1950001,3300001,6950001,9000001,18000001,40000001},{0,97500,427500,636000,1536000,2796000,4796000}),0)*1.021,2),-2)</f>
        <v/>
      </c>
      <c r="H57" s="6">
        <f>D57-G57</f>
        <v/>
      </c>
      <c r="I57" s="6">
        <f>IF(A57*12&lt;691000,0,IF(A57*12&lt;2191000,A57*12-740000,IF(A57*12&lt;2193000,1451000,IF(A57*12&lt;2196000,1453000,IF(A57*12&lt;2200000,1456000,IF(A57*12&lt;6600000,IF(FLOOR(A57*12,4000)&lt;=3600000,FLOOR(A57*12,4000)*0.7-80000,FLOOR(A57*12,4000)*0.8-440000),IF(A57*12&lt;=8500000,ROUNDDOWN(A57*12*0.9-1100000,0),A57*12-1950000)))))))</f>
        <v/>
      </c>
      <c r="J57" s="6">
        <f>LOOKUP(I57,{0,4890001,6550001,23500001},{1040000,670000,620000,0})</f>
        <v/>
      </c>
      <c r="K57" s="6">
        <f>ROUNDDOWN(ROUND(ROUNDDOWN(ROUNDDOWN(MAX(0,I57-J57-B57*12-380000*$D$2),-3)*LOOKUP(ROUNDDOWN(MAX(0,I57-J57-B57*12-380000*$D$2),-3),{0,1950001,3300001,6950001,9000001,18000001,40000001},{0.05,0.1,0.2,0.23,0.33,0.4,0.45})-LOOKUP(ROUNDDOWN(MAX(0,I57-J57-B57*12-380000*$D$2),-3),{0,1950001,3300001,6950001,9000001,18000001,40000001},{0,97500,427500,636000,1536000,2796000,4796000}),0)*1.021,2),-2)</f>
        <v/>
      </c>
      <c r="L57" s="6">
        <f>D57-K57</f>
        <v/>
      </c>
      <c r="M57" s="6">
        <f>L57-H57</f>
        <v/>
      </c>
      <c r="N57" s="8">
        <f>IF(C57=0,"－",L57/C57)</f>
        <v/>
      </c>
      <c r="O57" s="6">
        <f>IF(MAX(0,(A57-B57)-ROUNDUP(IF((A57-B57)&lt;=169444,57500,(A57-B57)*LOOKUP((A57-B57),{0,169445,300000,550000,708331},{0,0.3,0.2,0.1,0})+LOOKUP((A57-B57),{0,169445,300000,550000,708331},{0,6667,36667,91667,162500})),0)-LOOKUP((A57-B57),{0,2120834,2162500,2204167,2245834},{51667,40000,26667,13334,0})-31667*$D$2)&lt;=0,0,ROUND(MAX(0,(A57-B57)-ROUNDUP(IF((A57-B57)&lt;=169444,57500,(A57-B57)*LOOKUP((A57-B57),{0,169445,300000,550000,708331},{0,0.3,0.2,0.1,0})+LOOKUP((A57-B57),{0,169445,300000,550000,708331},{0,6667,36667,91667,162500})),0)-LOOKUP((A57-B57),{0,2120834,2162500,2204167,2245834},{51667,40000,26667,13334,0})-31667*$D$2)*LOOKUP(MAX(0,(A57-B57)-ROUNDUP(IF((A57-B57)&lt;=169444,57500,(A57-B57)*LOOKUP((A57-B57),{0,169445,300000,550000,708331},{0,0.3,0.2,0.1,0})+LOOKUP((A57-B57),{0,169445,300000,550000,708331},{0,6667,36667,91667,162500})),0)-LOOKUP((A57-B57),{0,2120834,2162500,2204167,2245834},{51667,40000,26667,13334,0})-31667*$D$2),{0,162501,275001,579167,750001,1500001,3333334},{0.05105,0.1021,0.2042,0.23483,0.33693,0.4084,0.45945})-LOOKUP(MAX(0,(A57-B57)-ROUNDUP(IF((A57-B57)&lt;=169444,57500,(A57-B57)*LOOKUP((A57-B57),{0,169445,300000,550000,708331},{0,0.3,0.2,0.1,0})+LOOKUP((A57-B57),{0,169445,300000,550000,708331},{0,6667,36667,91667,162500})),0)-LOOKUP((A57-B57),{0,2120834,2162500,2204167,2245834},{51667,40000,26667,13334,0})-31667*$D$2),{0,162501,275001,579167,750001,1500001,3333334},{0,8296,36374,54113,130688,237893,408061}),-1))</f>
        <v/>
      </c>
    </row>
    <row r="58">
      <c r="A58" s="4" t="n">
        <v>680000</v>
      </c>
      <c r="B58" s="6">
        <f>ROUND(A58*$B$2,0)</f>
        <v/>
      </c>
      <c r="C58" s="6">
        <f>IF(MAX(0,(A58-B58)-ROUNDUP(IF((A58-B58)&lt;=158333,54167,(A58-B58)*LOOKUP((A58-B58),{0,158334,300000,550000,708331},{0,0.3,0.2,0.1,0})+LOOKUP((A58-B58),{0,158334,300000,550000,708331},{0,6667,36667,91667,162500})),0)-LOOKUP((A58-B58),{0,2120834,2162500,2204167,2245834},{48334,40000,26667,13334,0})-31667*$D$2)&lt;=0,0,ROUND(MAX(0,(A58-B58)-ROUNDUP(IF((A58-B58)&lt;=158333,54167,(A58-B58)*LOOKUP((A58-B58),{0,158334,300000,550000,708331},{0,0.3,0.2,0.1,0})+LOOKUP((A58-B58),{0,158334,300000,550000,708331},{0,6667,36667,91667,162500})),0)-LOOKUP((A58-B58),{0,2120834,2162500,2204167,2245834},{48334,40000,26667,13334,0})-31667*$D$2)*LOOKUP(MAX(0,(A58-B58)-ROUNDUP(IF((A58-B58)&lt;=158333,54167,(A58-B58)*LOOKUP((A58-B58),{0,158334,300000,550000,708331},{0,0.3,0.2,0.1,0})+LOOKUP((A58-B58),{0,158334,300000,550000,708331},{0,6667,36667,91667,162500})),0)-LOOKUP((A58-B58),{0,2120834,2162500,2204167,2245834},{48334,40000,26667,13334,0})-31667*$D$2),{0,162501,275001,579167,750001,1500001,3333334},{0.05105,0.1021,0.2042,0.23483,0.33693,0.4084,0.45945})-LOOKUP(MAX(0,(A58-B58)-ROUNDUP(IF((A58-B58)&lt;=158333,54167,(A58-B58)*LOOKUP((A58-B58),{0,158334,300000,550000,708331},{0,0.3,0.2,0.1,0})+LOOKUP((A58-B58),{0,158334,300000,550000,708331},{0,6667,36667,91667,162500})),0)-LOOKUP((A58-B58),{0,2120834,2162500,2204167,2245834},{48334,40000,26667,13334,0})-31667*$D$2),{0,162501,275001,579167,750001,1500001,3333334},{0,8296,36374,54113,130688,237893,408061}),-1))</f>
        <v/>
      </c>
      <c r="D58" s="6">
        <f>C58*12</f>
        <v/>
      </c>
      <c r="E58" s="6">
        <f>IF(A58*12&lt;651000,0,IF(A58*12&lt;1900000,A58*12-650000,IF(A58*12&lt;6600000,IF(FLOOR(A58*12,4000)&lt;=3600000,FLOOR(A58*12,4000)*0.7-80000,FLOOR(A58*12,4000)*0.8-440000),IF(A58*12&lt;=8500000,ROUNDDOWN(A58*12*0.9-1100000,0),A58*12-1950000))))</f>
        <v/>
      </c>
      <c r="F58" s="6">
        <f>LOOKUP(E58,{0,1320001,3360001,4890001,6550001,23500001},{950000,880000,680000,630000,580000,0})</f>
        <v/>
      </c>
      <c r="G58" s="6">
        <f>ROUNDDOWN(ROUND(ROUNDDOWN(ROUNDDOWN(MAX(0,E58-F58-B58*12-380000*$D$2),-3)*LOOKUP(ROUNDDOWN(MAX(0,E58-F58-B58*12-380000*$D$2),-3),{0,1950001,3300001,6950001,9000001,18000001,40000001},{0.05,0.1,0.2,0.23,0.33,0.4,0.45})-LOOKUP(ROUNDDOWN(MAX(0,E58-F58-B58*12-380000*$D$2),-3),{0,1950001,3300001,6950001,9000001,18000001,40000001},{0,97500,427500,636000,1536000,2796000,4796000}),0)*1.021,2),-2)</f>
        <v/>
      </c>
      <c r="H58" s="6">
        <f>D58-G58</f>
        <v/>
      </c>
      <c r="I58" s="6">
        <f>IF(A58*12&lt;691000,0,IF(A58*12&lt;2191000,A58*12-740000,IF(A58*12&lt;2193000,1451000,IF(A58*12&lt;2196000,1453000,IF(A58*12&lt;2200000,1456000,IF(A58*12&lt;6600000,IF(FLOOR(A58*12,4000)&lt;=3600000,FLOOR(A58*12,4000)*0.7-80000,FLOOR(A58*12,4000)*0.8-440000),IF(A58*12&lt;=8500000,ROUNDDOWN(A58*12*0.9-1100000,0),A58*12-1950000)))))))</f>
        <v/>
      </c>
      <c r="J58" s="6">
        <f>LOOKUP(I58,{0,4890001,6550001,23500001},{1040000,670000,620000,0})</f>
        <v/>
      </c>
      <c r="K58" s="6">
        <f>ROUNDDOWN(ROUND(ROUNDDOWN(ROUNDDOWN(MAX(0,I58-J58-B58*12-380000*$D$2),-3)*LOOKUP(ROUNDDOWN(MAX(0,I58-J58-B58*12-380000*$D$2),-3),{0,1950001,3300001,6950001,9000001,18000001,40000001},{0.05,0.1,0.2,0.23,0.33,0.4,0.45})-LOOKUP(ROUNDDOWN(MAX(0,I58-J58-B58*12-380000*$D$2),-3),{0,1950001,3300001,6950001,9000001,18000001,40000001},{0,97500,427500,636000,1536000,2796000,4796000}),0)*1.021,2),-2)</f>
        <v/>
      </c>
      <c r="L58" s="6">
        <f>D58-K58</f>
        <v/>
      </c>
      <c r="M58" s="6">
        <f>L58-H58</f>
        <v/>
      </c>
      <c r="N58" s="8">
        <f>IF(C58=0,"－",L58/C58)</f>
        <v/>
      </c>
      <c r="O58" s="6">
        <f>IF(MAX(0,(A58-B58)-ROUNDUP(IF((A58-B58)&lt;=169444,57500,(A58-B58)*LOOKUP((A58-B58),{0,169445,300000,550000,708331},{0,0.3,0.2,0.1,0})+LOOKUP((A58-B58),{0,169445,300000,550000,708331},{0,6667,36667,91667,162500})),0)-LOOKUP((A58-B58),{0,2120834,2162500,2204167,2245834},{51667,40000,26667,13334,0})-31667*$D$2)&lt;=0,0,ROUND(MAX(0,(A58-B58)-ROUNDUP(IF((A58-B58)&lt;=169444,57500,(A58-B58)*LOOKUP((A58-B58),{0,169445,300000,550000,708331},{0,0.3,0.2,0.1,0})+LOOKUP((A58-B58),{0,169445,300000,550000,708331},{0,6667,36667,91667,162500})),0)-LOOKUP((A58-B58),{0,2120834,2162500,2204167,2245834},{51667,40000,26667,13334,0})-31667*$D$2)*LOOKUP(MAX(0,(A58-B58)-ROUNDUP(IF((A58-B58)&lt;=169444,57500,(A58-B58)*LOOKUP((A58-B58),{0,169445,300000,550000,708331},{0,0.3,0.2,0.1,0})+LOOKUP((A58-B58),{0,169445,300000,550000,708331},{0,6667,36667,91667,162500})),0)-LOOKUP((A58-B58),{0,2120834,2162500,2204167,2245834},{51667,40000,26667,13334,0})-31667*$D$2),{0,162501,275001,579167,750001,1500001,3333334},{0.05105,0.1021,0.2042,0.23483,0.33693,0.4084,0.45945})-LOOKUP(MAX(0,(A58-B58)-ROUNDUP(IF((A58-B58)&lt;=169444,57500,(A58-B58)*LOOKUP((A58-B58),{0,169445,300000,550000,708331},{0,0.3,0.2,0.1,0})+LOOKUP((A58-B58),{0,169445,300000,550000,708331},{0,6667,36667,91667,162500})),0)-LOOKUP((A58-B58),{0,2120834,2162500,2204167,2245834},{51667,40000,26667,13334,0})-31667*$D$2),{0,162501,275001,579167,750001,1500001,3333334},{0,8296,36374,54113,130688,237893,408061}),-1))</f>
        <v/>
      </c>
    </row>
    <row r="59">
      <c r="A59" s="4" t="n">
        <v>690000</v>
      </c>
      <c r="B59" s="6">
        <f>ROUND(A59*$B$2,0)</f>
        <v/>
      </c>
      <c r="C59" s="6">
        <f>IF(MAX(0,(A59-B59)-ROUNDUP(IF((A59-B59)&lt;=158333,54167,(A59-B59)*LOOKUP((A59-B59),{0,158334,300000,550000,708331},{0,0.3,0.2,0.1,0})+LOOKUP((A59-B59),{0,158334,300000,550000,708331},{0,6667,36667,91667,162500})),0)-LOOKUP((A59-B59),{0,2120834,2162500,2204167,2245834},{48334,40000,26667,13334,0})-31667*$D$2)&lt;=0,0,ROUND(MAX(0,(A59-B59)-ROUNDUP(IF((A59-B59)&lt;=158333,54167,(A59-B59)*LOOKUP((A59-B59),{0,158334,300000,550000,708331},{0,0.3,0.2,0.1,0})+LOOKUP((A59-B59),{0,158334,300000,550000,708331},{0,6667,36667,91667,162500})),0)-LOOKUP((A59-B59),{0,2120834,2162500,2204167,2245834},{48334,40000,26667,13334,0})-31667*$D$2)*LOOKUP(MAX(0,(A59-B59)-ROUNDUP(IF((A59-B59)&lt;=158333,54167,(A59-B59)*LOOKUP((A59-B59),{0,158334,300000,550000,708331},{0,0.3,0.2,0.1,0})+LOOKUP((A59-B59),{0,158334,300000,550000,708331},{0,6667,36667,91667,162500})),0)-LOOKUP((A59-B59),{0,2120834,2162500,2204167,2245834},{48334,40000,26667,13334,0})-31667*$D$2),{0,162501,275001,579167,750001,1500001,3333334},{0.05105,0.1021,0.2042,0.23483,0.33693,0.4084,0.45945})-LOOKUP(MAX(0,(A59-B59)-ROUNDUP(IF((A59-B59)&lt;=158333,54167,(A59-B59)*LOOKUP((A59-B59),{0,158334,300000,550000,708331},{0,0.3,0.2,0.1,0})+LOOKUP((A59-B59),{0,158334,300000,550000,708331},{0,6667,36667,91667,162500})),0)-LOOKUP((A59-B59),{0,2120834,2162500,2204167,2245834},{48334,40000,26667,13334,0})-31667*$D$2),{0,162501,275001,579167,750001,1500001,3333334},{0,8296,36374,54113,130688,237893,408061}),-1))</f>
        <v/>
      </c>
      <c r="D59" s="6">
        <f>C59*12</f>
        <v/>
      </c>
      <c r="E59" s="6">
        <f>IF(A59*12&lt;651000,0,IF(A59*12&lt;1900000,A59*12-650000,IF(A59*12&lt;6600000,IF(FLOOR(A59*12,4000)&lt;=3600000,FLOOR(A59*12,4000)*0.7-80000,FLOOR(A59*12,4000)*0.8-440000),IF(A59*12&lt;=8500000,ROUNDDOWN(A59*12*0.9-1100000,0),A59*12-1950000))))</f>
        <v/>
      </c>
      <c r="F59" s="6">
        <f>LOOKUP(E59,{0,1320001,3360001,4890001,6550001,23500001},{950000,880000,680000,630000,580000,0})</f>
        <v/>
      </c>
      <c r="G59" s="6">
        <f>ROUNDDOWN(ROUND(ROUNDDOWN(ROUNDDOWN(MAX(0,E59-F59-B59*12-380000*$D$2),-3)*LOOKUP(ROUNDDOWN(MAX(0,E59-F59-B59*12-380000*$D$2),-3),{0,1950001,3300001,6950001,9000001,18000001,40000001},{0.05,0.1,0.2,0.23,0.33,0.4,0.45})-LOOKUP(ROUNDDOWN(MAX(0,E59-F59-B59*12-380000*$D$2),-3),{0,1950001,3300001,6950001,9000001,18000001,40000001},{0,97500,427500,636000,1536000,2796000,4796000}),0)*1.021,2),-2)</f>
        <v/>
      </c>
      <c r="H59" s="6">
        <f>D59-G59</f>
        <v/>
      </c>
      <c r="I59" s="6">
        <f>IF(A59*12&lt;691000,0,IF(A59*12&lt;2191000,A59*12-740000,IF(A59*12&lt;2193000,1451000,IF(A59*12&lt;2196000,1453000,IF(A59*12&lt;2200000,1456000,IF(A59*12&lt;6600000,IF(FLOOR(A59*12,4000)&lt;=3600000,FLOOR(A59*12,4000)*0.7-80000,FLOOR(A59*12,4000)*0.8-440000),IF(A59*12&lt;=8500000,ROUNDDOWN(A59*12*0.9-1100000,0),A59*12-1950000)))))))</f>
        <v/>
      </c>
      <c r="J59" s="6">
        <f>LOOKUP(I59,{0,4890001,6550001,23500001},{1040000,670000,620000,0})</f>
        <v/>
      </c>
      <c r="K59" s="6">
        <f>ROUNDDOWN(ROUND(ROUNDDOWN(ROUNDDOWN(MAX(0,I59-J59-B59*12-380000*$D$2),-3)*LOOKUP(ROUNDDOWN(MAX(0,I59-J59-B59*12-380000*$D$2),-3),{0,1950001,3300001,6950001,9000001,18000001,40000001},{0.05,0.1,0.2,0.23,0.33,0.4,0.45})-LOOKUP(ROUNDDOWN(MAX(0,I59-J59-B59*12-380000*$D$2),-3),{0,1950001,3300001,6950001,9000001,18000001,40000001},{0,97500,427500,636000,1536000,2796000,4796000}),0)*1.021,2),-2)</f>
        <v/>
      </c>
      <c r="L59" s="6">
        <f>D59-K59</f>
        <v/>
      </c>
      <c r="M59" s="6">
        <f>L59-H59</f>
        <v/>
      </c>
      <c r="N59" s="8">
        <f>IF(C59=0,"－",L59/C59)</f>
        <v/>
      </c>
      <c r="O59" s="6">
        <f>IF(MAX(0,(A59-B59)-ROUNDUP(IF((A59-B59)&lt;=169444,57500,(A59-B59)*LOOKUP((A59-B59),{0,169445,300000,550000,708331},{0,0.3,0.2,0.1,0})+LOOKUP((A59-B59),{0,169445,300000,550000,708331},{0,6667,36667,91667,162500})),0)-LOOKUP((A59-B59),{0,2120834,2162500,2204167,2245834},{51667,40000,26667,13334,0})-31667*$D$2)&lt;=0,0,ROUND(MAX(0,(A59-B59)-ROUNDUP(IF((A59-B59)&lt;=169444,57500,(A59-B59)*LOOKUP((A59-B59),{0,169445,300000,550000,708331},{0,0.3,0.2,0.1,0})+LOOKUP((A59-B59),{0,169445,300000,550000,708331},{0,6667,36667,91667,162500})),0)-LOOKUP((A59-B59),{0,2120834,2162500,2204167,2245834},{51667,40000,26667,13334,0})-31667*$D$2)*LOOKUP(MAX(0,(A59-B59)-ROUNDUP(IF((A59-B59)&lt;=169444,57500,(A59-B59)*LOOKUP((A59-B59),{0,169445,300000,550000,708331},{0,0.3,0.2,0.1,0})+LOOKUP((A59-B59),{0,169445,300000,550000,708331},{0,6667,36667,91667,162500})),0)-LOOKUP((A59-B59),{0,2120834,2162500,2204167,2245834},{51667,40000,26667,13334,0})-31667*$D$2),{0,162501,275001,579167,750001,1500001,3333334},{0.05105,0.1021,0.2042,0.23483,0.33693,0.4084,0.45945})-LOOKUP(MAX(0,(A59-B59)-ROUNDUP(IF((A59-B59)&lt;=169444,57500,(A59-B59)*LOOKUP((A59-B59),{0,169445,300000,550000,708331},{0,0.3,0.2,0.1,0})+LOOKUP((A59-B59),{0,169445,300000,550000,708331},{0,6667,36667,91667,162500})),0)-LOOKUP((A59-B59),{0,2120834,2162500,2204167,2245834},{51667,40000,26667,13334,0})-31667*$D$2),{0,162501,275001,579167,750001,1500001,3333334},{0,8296,36374,54113,130688,237893,408061}),-1))</f>
        <v/>
      </c>
    </row>
    <row r="60">
      <c r="A60" s="4" t="n">
        <v>700000</v>
      </c>
      <c r="B60" s="6">
        <f>ROUND(A60*$B$2,0)</f>
        <v/>
      </c>
      <c r="C60" s="6">
        <f>IF(MAX(0,(A60-B60)-ROUNDUP(IF((A60-B60)&lt;=158333,54167,(A60-B60)*LOOKUP((A60-B60),{0,158334,300000,550000,708331},{0,0.3,0.2,0.1,0})+LOOKUP((A60-B60),{0,158334,300000,550000,708331},{0,6667,36667,91667,162500})),0)-LOOKUP((A60-B60),{0,2120834,2162500,2204167,2245834},{48334,40000,26667,13334,0})-31667*$D$2)&lt;=0,0,ROUND(MAX(0,(A60-B60)-ROUNDUP(IF((A60-B60)&lt;=158333,54167,(A60-B60)*LOOKUP((A60-B60),{0,158334,300000,550000,708331},{0,0.3,0.2,0.1,0})+LOOKUP((A60-B60),{0,158334,300000,550000,708331},{0,6667,36667,91667,162500})),0)-LOOKUP((A60-B60),{0,2120834,2162500,2204167,2245834},{48334,40000,26667,13334,0})-31667*$D$2)*LOOKUP(MAX(0,(A60-B60)-ROUNDUP(IF((A60-B60)&lt;=158333,54167,(A60-B60)*LOOKUP((A60-B60),{0,158334,300000,550000,708331},{0,0.3,0.2,0.1,0})+LOOKUP((A60-B60),{0,158334,300000,550000,708331},{0,6667,36667,91667,162500})),0)-LOOKUP((A60-B60),{0,2120834,2162500,2204167,2245834},{48334,40000,26667,13334,0})-31667*$D$2),{0,162501,275001,579167,750001,1500001,3333334},{0.05105,0.1021,0.2042,0.23483,0.33693,0.4084,0.45945})-LOOKUP(MAX(0,(A60-B60)-ROUNDUP(IF((A60-B60)&lt;=158333,54167,(A60-B60)*LOOKUP((A60-B60),{0,158334,300000,550000,708331},{0,0.3,0.2,0.1,0})+LOOKUP((A60-B60),{0,158334,300000,550000,708331},{0,6667,36667,91667,162500})),0)-LOOKUP((A60-B60),{0,2120834,2162500,2204167,2245834},{48334,40000,26667,13334,0})-31667*$D$2),{0,162501,275001,579167,750001,1500001,3333334},{0,8296,36374,54113,130688,237893,408061}),-1))</f>
        <v/>
      </c>
      <c r="D60" s="6">
        <f>C60*12</f>
        <v/>
      </c>
      <c r="E60" s="6">
        <f>IF(A60*12&lt;651000,0,IF(A60*12&lt;1900000,A60*12-650000,IF(A60*12&lt;6600000,IF(FLOOR(A60*12,4000)&lt;=3600000,FLOOR(A60*12,4000)*0.7-80000,FLOOR(A60*12,4000)*0.8-440000),IF(A60*12&lt;=8500000,ROUNDDOWN(A60*12*0.9-1100000,0),A60*12-1950000))))</f>
        <v/>
      </c>
      <c r="F60" s="6">
        <f>LOOKUP(E60,{0,1320001,3360001,4890001,6550001,23500001},{950000,880000,680000,630000,580000,0})</f>
        <v/>
      </c>
      <c r="G60" s="6">
        <f>ROUNDDOWN(ROUND(ROUNDDOWN(ROUNDDOWN(MAX(0,E60-F60-B60*12-380000*$D$2),-3)*LOOKUP(ROUNDDOWN(MAX(0,E60-F60-B60*12-380000*$D$2),-3),{0,1950001,3300001,6950001,9000001,18000001,40000001},{0.05,0.1,0.2,0.23,0.33,0.4,0.45})-LOOKUP(ROUNDDOWN(MAX(0,E60-F60-B60*12-380000*$D$2),-3),{0,1950001,3300001,6950001,9000001,18000001,40000001},{0,97500,427500,636000,1536000,2796000,4796000}),0)*1.021,2),-2)</f>
        <v/>
      </c>
      <c r="H60" s="6">
        <f>D60-G60</f>
        <v/>
      </c>
      <c r="I60" s="6">
        <f>IF(A60*12&lt;691000,0,IF(A60*12&lt;2191000,A60*12-740000,IF(A60*12&lt;2193000,1451000,IF(A60*12&lt;2196000,1453000,IF(A60*12&lt;2200000,1456000,IF(A60*12&lt;6600000,IF(FLOOR(A60*12,4000)&lt;=3600000,FLOOR(A60*12,4000)*0.7-80000,FLOOR(A60*12,4000)*0.8-440000),IF(A60*12&lt;=8500000,ROUNDDOWN(A60*12*0.9-1100000,0),A60*12-1950000)))))))</f>
        <v/>
      </c>
      <c r="J60" s="6">
        <f>LOOKUP(I60,{0,4890001,6550001,23500001},{1040000,670000,620000,0})</f>
        <v/>
      </c>
      <c r="K60" s="6">
        <f>ROUNDDOWN(ROUND(ROUNDDOWN(ROUNDDOWN(MAX(0,I60-J60-B60*12-380000*$D$2),-3)*LOOKUP(ROUNDDOWN(MAX(0,I60-J60-B60*12-380000*$D$2),-3),{0,1950001,3300001,6950001,9000001,18000001,40000001},{0.05,0.1,0.2,0.23,0.33,0.4,0.45})-LOOKUP(ROUNDDOWN(MAX(0,I60-J60-B60*12-380000*$D$2),-3),{0,1950001,3300001,6950001,9000001,18000001,40000001},{0,97500,427500,636000,1536000,2796000,4796000}),0)*1.021,2),-2)</f>
        <v/>
      </c>
      <c r="L60" s="6">
        <f>D60-K60</f>
        <v/>
      </c>
      <c r="M60" s="6">
        <f>L60-H60</f>
        <v/>
      </c>
      <c r="N60" s="8">
        <f>IF(C60=0,"－",L60/C60)</f>
        <v/>
      </c>
      <c r="O60" s="6">
        <f>IF(MAX(0,(A60-B60)-ROUNDUP(IF((A60-B60)&lt;=169444,57500,(A60-B60)*LOOKUP((A60-B60),{0,169445,300000,550000,708331},{0,0.3,0.2,0.1,0})+LOOKUP((A60-B60),{0,169445,300000,550000,708331},{0,6667,36667,91667,162500})),0)-LOOKUP((A60-B60),{0,2120834,2162500,2204167,2245834},{51667,40000,26667,13334,0})-31667*$D$2)&lt;=0,0,ROUND(MAX(0,(A60-B60)-ROUNDUP(IF((A60-B60)&lt;=169444,57500,(A60-B60)*LOOKUP((A60-B60),{0,169445,300000,550000,708331},{0,0.3,0.2,0.1,0})+LOOKUP((A60-B60),{0,169445,300000,550000,708331},{0,6667,36667,91667,162500})),0)-LOOKUP((A60-B60),{0,2120834,2162500,2204167,2245834},{51667,40000,26667,13334,0})-31667*$D$2)*LOOKUP(MAX(0,(A60-B60)-ROUNDUP(IF((A60-B60)&lt;=169444,57500,(A60-B60)*LOOKUP((A60-B60),{0,169445,300000,550000,708331},{0,0.3,0.2,0.1,0})+LOOKUP((A60-B60),{0,169445,300000,550000,708331},{0,6667,36667,91667,162500})),0)-LOOKUP((A60-B60),{0,2120834,2162500,2204167,2245834},{51667,40000,26667,13334,0})-31667*$D$2),{0,162501,275001,579167,750001,1500001,3333334},{0.05105,0.1021,0.2042,0.23483,0.33693,0.4084,0.45945})-LOOKUP(MAX(0,(A60-B60)-ROUNDUP(IF((A60-B60)&lt;=169444,57500,(A60-B60)*LOOKUP((A60-B60),{0,169445,300000,550000,708331},{0,0.3,0.2,0.1,0})+LOOKUP((A60-B60),{0,169445,300000,550000,708331},{0,6667,36667,91667,162500})),0)-LOOKUP((A60-B60),{0,2120834,2162500,2204167,2245834},{51667,40000,26667,13334,0})-31667*$D$2),{0,162501,275001,579167,750001,1500001,3333334},{0,8296,36374,54113,130688,237893,408061}),-1))</f>
        <v/>
      </c>
    </row>
    <row r="61">
      <c r="A61" s="4" t="n">
        <v>710000</v>
      </c>
      <c r="B61" s="6">
        <f>ROUND(A61*$B$2,0)</f>
        <v/>
      </c>
      <c r="C61" s="6">
        <f>IF(MAX(0,(A61-B61)-ROUNDUP(IF((A61-B61)&lt;=158333,54167,(A61-B61)*LOOKUP((A61-B61),{0,158334,300000,550000,708331},{0,0.3,0.2,0.1,0})+LOOKUP((A61-B61),{0,158334,300000,550000,708331},{0,6667,36667,91667,162500})),0)-LOOKUP((A61-B61),{0,2120834,2162500,2204167,2245834},{48334,40000,26667,13334,0})-31667*$D$2)&lt;=0,0,ROUND(MAX(0,(A61-B61)-ROUNDUP(IF((A61-B61)&lt;=158333,54167,(A61-B61)*LOOKUP((A61-B61),{0,158334,300000,550000,708331},{0,0.3,0.2,0.1,0})+LOOKUP((A61-B61),{0,158334,300000,550000,708331},{0,6667,36667,91667,162500})),0)-LOOKUP((A61-B61),{0,2120834,2162500,2204167,2245834},{48334,40000,26667,13334,0})-31667*$D$2)*LOOKUP(MAX(0,(A61-B61)-ROUNDUP(IF((A61-B61)&lt;=158333,54167,(A61-B61)*LOOKUP((A61-B61),{0,158334,300000,550000,708331},{0,0.3,0.2,0.1,0})+LOOKUP((A61-B61),{0,158334,300000,550000,708331},{0,6667,36667,91667,162500})),0)-LOOKUP((A61-B61),{0,2120834,2162500,2204167,2245834},{48334,40000,26667,13334,0})-31667*$D$2),{0,162501,275001,579167,750001,1500001,3333334},{0.05105,0.1021,0.2042,0.23483,0.33693,0.4084,0.45945})-LOOKUP(MAX(0,(A61-B61)-ROUNDUP(IF((A61-B61)&lt;=158333,54167,(A61-B61)*LOOKUP((A61-B61),{0,158334,300000,550000,708331},{0,0.3,0.2,0.1,0})+LOOKUP((A61-B61),{0,158334,300000,550000,708331},{0,6667,36667,91667,162500})),0)-LOOKUP((A61-B61),{0,2120834,2162500,2204167,2245834},{48334,40000,26667,13334,0})-31667*$D$2),{0,162501,275001,579167,750001,1500001,3333334},{0,8296,36374,54113,130688,237893,408061}),-1))</f>
        <v/>
      </c>
      <c r="D61" s="6">
        <f>C61*12</f>
        <v/>
      </c>
      <c r="E61" s="6">
        <f>IF(A61*12&lt;651000,0,IF(A61*12&lt;1900000,A61*12-650000,IF(A61*12&lt;6600000,IF(FLOOR(A61*12,4000)&lt;=3600000,FLOOR(A61*12,4000)*0.7-80000,FLOOR(A61*12,4000)*0.8-440000),IF(A61*12&lt;=8500000,ROUNDDOWN(A61*12*0.9-1100000,0),A61*12-1950000))))</f>
        <v/>
      </c>
      <c r="F61" s="6">
        <f>LOOKUP(E61,{0,1320001,3360001,4890001,6550001,23500001},{950000,880000,680000,630000,580000,0})</f>
        <v/>
      </c>
      <c r="G61" s="6">
        <f>ROUNDDOWN(ROUND(ROUNDDOWN(ROUNDDOWN(MAX(0,E61-F61-B61*12-380000*$D$2),-3)*LOOKUP(ROUNDDOWN(MAX(0,E61-F61-B61*12-380000*$D$2),-3),{0,1950001,3300001,6950001,9000001,18000001,40000001},{0.05,0.1,0.2,0.23,0.33,0.4,0.45})-LOOKUP(ROUNDDOWN(MAX(0,E61-F61-B61*12-380000*$D$2),-3),{0,1950001,3300001,6950001,9000001,18000001,40000001},{0,97500,427500,636000,1536000,2796000,4796000}),0)*1.021,2),-2)</f>
        <v/>
      </c>
      <c r="H61" s="6">
        <f>D61-G61</f>
        <v/>
      </c>
      <c r="I61" s="6">
        <f>IF(A61*12&lt;691000,0,IF(A61*12&lt;2191000,A61*12-740000,IF(A61*12&lt;2193000,1451000,IF(A61*12&lt;2196000,1453000,IF(A61*12&lt;2200000,1456000,IF(A61*12&lt;6600000,IF(FLOOR(A61*12,4000)&lt;=3600000,FLOOR(A61*12,4000)*0.7-80000,FLOOR(A61*12,4000)*0.8-440000),IF(A61*12&lt;=8500000,ROUNDDOWN(A61*12*0.9-1100000,0),A61*12-1950000)))))))</f>
        <v/>
      </c>
      <c r="J61" s="6">
        <f>LOOKUP(I61,{0,4890001,6550001,23500001},{1040000,670000,620000,0})</f>
        <v/>
      </c>
      <c r="K61" s="6">
        <f>ROUNDDOWN(ROUND(ROUNDDOWN(ROUNDDOWN(MAX(0,I61-J61-B61*12-380000*$D$2),-3)*LOOKUP(ROUNDDOWN(MAX(0,I61-J61-B61*12-380000*$D$2),-3),{0,1950001,3300001,6950001,9000001,18000001,40000001},{0.05,0.1,0.2,0.23,0.33,0.4,0.45})-LOOKUP(ROUNDDOWN(MAX(0,I61-J61-B61*12-380000*$D$2),-3),{0,1950001,3300001,6950001,9000001,18000001,40000001},{0,97500,427500,636000,1536000,2796000,4796000}),0)*1.021,2),-2)</f>
        <v/>
      </c>
      <c r="L61" s="6">
        <f>D61-K61</f>
        <v/>
      </c>
      <c r="M61" s="6">
        <f>L61-H61</f>
        <v/>
      </c>
      <c r="N61" s="8">
        <f>IF(C61=0,"－",L61/C61)</f>
        <v/>
      </c>
      <c r="O61" s="6">
        <f>IF(MAX(0,(A61-B61)-ROUNDUP(IF((A61-B61)&lt;=169444,57500,(A61-B61)*LOOKUP((A61-B61),{0,169445,300000,550000,708331},{0,0.3,0.2,0.1,0})+LOOKUP((A61-B61),{0,169445,300000,550000,708331},{0,6667,36667,91667,162500})),0)-LOOKUP((A61-B61),{0,2120834,2162500,2204167,2245834},{51667,40000,26667,13334,0})-31667*$D$2)&lt;=0,0,ROUND(MAX(0,(A61-B61)-ROUNDUP(IF((A61-B61)&lt;=169444,57500,(A61-B61)*LOOKUP((A61-B61),{0,169445,300000,550000,708331},{0,0.3,0.2,0.1,0})+LOOKUP((A61-B61),{0,169445,300000,550000,708331},{0,6667,36667,91667,162500})),0)-LOOKUP((A61-B61),{0,2120834,2162500,2204167,2245834},{51667,40000,26667,13334,0})-31667*$D$2)*LOOKUP(MAX(0,(A61-B61)-ROUNDUP(IF((A61-B61)&lt;=169444,57500,(A61-B61)*LOOKUP((A61-B61),{0,169445,300000,550000,708331},{0,0.3,0.2,0.1,0})+LOOKUP((A61-B61),{0,169445,300000,550000,708331},{0,6667,36667,91667,162500})),0)-LOOKUP((A61-B61),{0,2120834,2162500,2204167,2245834},{51667,40000,26667,13334,0})-31667*$D$2),{0,162501,275001,579167,750001,1500001,3333334},{0.05105,0.1021,0.2042,0.23483,0.33693,0.4084,0.45945})-LOOKUP(MAX(0,(A61-B61)-ROUNDUP(IF((A61-B61)&lt;=169444,57500,(A61-B61)*LOOKUP((A61-B61),{0,169445,300000,550000,708331},{0,0.3,0.2,0.1,0})+LOOKUP((A61-B61),{0,169445,300000,550000,708331},{0,6667,36667,91667,162500})),0)-LOOKUP((A61-B61),{0,2120834,2162500,2204167,2245834},{51667,40000,26667,13334,0})-31667*$D$2),{0,162501,275001,579167,750001,1500001,3333334},{0,8296,36374,54113,130688,237893,408061}),-1))</f>
        <v/>
      </c>
    </row>
    <row r="62">
      <c r="A62" s="4" t="n">
        <v>720000</v>
      </c>
      <c r="B62" s="6">
        <f>ROUND(A62*$B$2,0)</f>
        <v/>
      </c>
      <c r="C62" s="6">
        <f>IF(MAX(0,(A62-B62)-ROUNDUP(IF((A62-B62)&lt;=158333,54167,(A62-B62)*LOOKUP((A62-B62),{0,158334,300000,550000,708331},{0,0.3,0.2,0.1,0})+LOOKUP((A62-B62),{0,158334,300000,550000,708331},{0,6667,36667,91667,162500})),0)-LOOKUP((A62-B62),{0,2120834,2162500,2204167,2245834},{48334,40000,26667,13334,0})-31667*$D$2)&lt;=0,0,ROUND(MAX(0,(A62-B62)-ROUNDUP(IF((A62-B62)&lt;=158333,54167,(A62-B62)*LOOKUP((A62-B62),{0,158334,300000,550000,708331},{0,0.3,0.2,0.1,0})+LOOKUP((A62-B62),{0,158334,300000,550000,708331},{0,6667,36667,91667,162500})),0)-LOOKUP((A62-B62),{0,2120834,2162500,2204167,2245834},{48334,40000,26667,13334,0})-31667*$D$2)*LOOKUP(MAX(0,(A62-B62)-ROUNDUP(IF((A62-B62)&lt;=158333,54167,(A62-B62)*LOOKUP((A62-B62),{0,158334,300000,550000,708331},{0,0.3,0.2,0.1,0})+LOOKUP((A62-B62),{0,158334,300000,550000,708331},{0,6667,36667,91667,162500})),0)-LOOKUP((A62-B62),{0,2120834,2162500,2204167,2245834},{48334,40000,26667,13334,0})-31667*$D$2),{0,162501,275001,579167,750001,1500001,3333334},{0.05105,0.1021,0.2042,0.23483,0.33693,0.4084,0.45945})-LOOKUP(MAX(0,(A62-B62)-ROUNDUP(IF((A62-B62)&lt;=158333,54167,(A62-B62)*LOOKUP((A62-B62),{0,158334,300000,550000,708331},{0,0.3,0.2,0.1,0})+LOOKUP((A62-B62),{0,158334,300000,550000,708331},{0,6667,36667,91667,162500})),0)-LOOKUP((A62-B62),{0,2120834,2162500,2204167,2245834},{48334,40000,26667,13334,0})-31667*$D$2),{0,162501,275001,579167,750001,1500001,3333334},{0,8296,36374,54113,130688,237893,408061}),-1))</f>
        <v/>
      </c>
      <c r="D62" s="6">
        <f>C62*12</f>
        <v/>
      </c>
      <c r="E62" s="6">
        <f>IF(A62*12&lt;651000,0,IF(A62*12&lt;1900000,A62*12-650000,IF(A62*12&lt;6600000,IF(FLOOR(A62*12,4000)&lt;=3600000,FLOOR(A62*12,4000)*0.7-80000,FLOOR(A62*12,4000)*0.8-440000),IF(A62*12&lt;=8500000,ROUNDDOWN(A62*12*0.9-1100000,0),A62*12-1950000))))</f>
        <v/>
      </c>
      <c r="F62" s="6">
        <f>LOOKUP(E62,{0,1320001,3360001,4890001,6550001,23500001},{950000,880000,680000,630000,580000,0})</f>
        <v/>
      </c>
      <c r="G62" s="6">
        <f>ROUNDDOWN(ROUND(ROUNDDOWN(ROUNDDOWN(MAX(0,E62-F62-B62*12-380000*$D$2),-3)*LOOKUP(ROUNDDOWN(MAX(0,E62-F62-B62*12-380000*$D$2),-3),{0,1950001,3300001,6950001,9000001,18000001,40000001},{0.05,0.1,0.2,0.23,0.33,0.4,0.45})-LOOKUP(ROUNDDOWN(MAX(0,E62-F62-B62*12-380000*$D$2),-3),{0,1950001,3300001,6950001,9000001,18000001,40000001},{0,97500,427500,636000,1536000,2796000,4796000}),0)*1.021,2),-2)</f>
        <v/>
      </c>
      <c r="H62" s="6">
        <f>D62-G62</f>
        <v/>
      </c>
      <c r="I62" s="6">
        <f>IF(A62*12&lt;691000,0,IF(A62*12&lt;2191000,A62*12-740000,IF(A62*12&lt;2193000,1451000,IF(A62*12&lt;2196000,1453000,IF(A62*12&lt;2200000,1456000,IF(A62*12&lt;6600000,IF(FLOOR(A62*12,4000)&lt;=3600000,FLOOR(A62*12,4000)*0.7-80000,FLOOR(A62*12,4000)*0.8-440000),IF(A62*12&lt;=8500000,ROUNDDOWN(A62*12*0.9-1100000,0),A62*12-1950000)))))))</f>
        <v/>
      </c>
      <c r="J62" s="6">
        <f>LOOKUP(I62,{0,4890001,6550001,23500001},{1040000,670000,620000,0})</f>
        <v/>
      </c>
      <c r="K62" s="6">
        <f>ROUNDDOWN(ROUND(ROUNDDOWN(ROUNDDOWN(MAX(0,I62-J62-B62*12-380000*$D$2),-3)*LOOKUP(ROUNDDOWN(MAX(0,I62-J62-B62*12-380000*$D$2),-3),{0,1950001,3300001,6950001,9000001,18000001,40000001},{0.05,0.1,0.2,0.23,0.33,0.4,0.45})-LOOKUP(ROUNDDOWN(MAX(0,I62-J62-B62*12-380000*$D$2),-3),{0,1950001,3300001,6950001,9000001,18000001,40000001},{0,97500,427500,636000,1536000,2796000,4796000}),0)*1.021,2),-2)</f>
        <v/>
      </c>
      <c r="L62" s="6">
        <f>D62-K62</f>
        <v/>
      </c>
      <c r="M62" s="6">
        <f>L62-H62</f>
        <v/>
      </c>
      <c r="N62" s="8">
        <f>IF(C62=0,"－",L62/C62)</f>
        <v/>
      </c>
      <c r="O62" s="6">
        <f>IF(MAX(0,(A62-B62)-ROUNDUP(IF((A62-B62)&lt;=169444,57500,(A62-B62)*LOOKUP((A62-B62),{0,169445,300000,550000,708331},{0,0.3,0.2,0.1,0})+LOOKUP((A62-B62),{0,169445,300000,550000,708331},{0,6667,36667,91667,162500})),0)-LOOKUP((A62-B62),{0,2120834,2162500,2204167,2245834},{51667,40000,26667,13334,0})-31667*$D$2)&lt;=0,0,ROUND(MAX(0,(A62-B62)-ROUNDUP(IF((A62-B62)&lt;=169444,57500,(A62-B62)*LOOKUP((A62-B62),{0,169445,300000,550000,708331},{0,0.3,0.2,0.1,0})+LOOKUP((A62-B62),{0,169445,300000,550000,708331},{0,6667,36667,91667,162500})),0)-LOOKUP((A62-B62),{0,2120834,2162500,2204167,2245834},{51667,40000,26667,13334,0})-31667*$D$2)*LOOKUP(MAX(0,(A62-B62)-ROUNDUP(IF((A62-B62)&lt;=169444,57500,(A62-B62)*LOOKUP((A62-B62),{0,169445,300000,550000,708331},{0,0.3,0.2,0.1,0})+LOOKUP((A62-B62),{0,169445,300000,550000,708331},{0,6667,36667,91667,162500})),0)-LOOKUP((A62-B62),{0,2120834,2162500,2204167,2245834},{51667,40000,26667,13334,0})-31667*$D$2),{0,162501,275001,579167,750001,1500001,3333334},{0.05105,0.1021,0.2042,0.23483,0.33693,0.4084,0.45945})-LOOKUP(MAX(0,(A62-B62)-ROUNDUP(IF((A62-B62)&lt;=169444,57500,(A62-B62)*LOOKUP((A62-B62),{0,169445,300000,550000,708331},{0,0.3,0.2,0.1,0})+LOOKUP((A62-B62),{0,169445,300000,550000,708331},{0,6667,36667,91667,162500})),0)-LOOKUP((A62-B62),{0,2120834,2162500,2204167,2245834},{51667,40000,26667,13334,0})-31667*$D$2),{0,162501,275001,579167,750001,1500001,3333334},{0,8296,36374,54113,130688,237893,408061}),-1))</f>
        <v/>
      </c>
    </row>
    <row r="63">
      <c r="A63" s="4" t="n">
        <v>730000</v>
      </c>
      <c r="B63" s="6">
        <f>ROUND(A63*$B$2,0)</f>
        <v/>
      </c>
      <c r="C63" s="6">
        <f>IF(MAX(0,(A63-B63)-ROUNDUP(IF((A63-B63)&lt;=158333,54167,(A63-B63)*LOOKUP((A63-B63),{0,158334,300000,550000,708331},{0,0.3,0.2,0.1,0})+LOOKUP((A63-B63),{0,158334,300000,550000,708331},{0,6667,36667,91667,162500})),0)-LOOKUP((A63-B63),{0,2120834,2162500,2204167,2245834},{48334,40000,26667,13334,0})-31667*$D$2)&lt;=0,0,ROUND(MAX(0,(A63-B63)-ROUNDUP(IF((A63-B63)&lt;=158333,54167,(A63-B63)*LOOKUP((A63-B63),{0,158334,300000,550000,708331},{0,0.3,0.2,0.1,0})+LOOKUP((A63-B63),{0,158334,300000,550000,708331},{0,6667,36667,91667,162500})),0)-LOOKUP((A63-B63),{0,2120834,2162500,2204167,2245834},{48334,40000,26667,13334,0})-31667*$D$2)*LOOKUP(MAX(0,(A63-B63)-ROUNDUP(IF((A63-B63)&lt;=158333,54167,(A63-B63)*LOOKUP((A63-B63),{0,158334,300000,550000,708331},{0,0.3,0.2,0.1,0})+LOOKUP((A63-B63),{0,158334,300000,550000,708331},{0,6667,36667,91667,162500})),0)-LOOKUP((A63-B63),{0,2120834,2162500,2204167,2245834},{48334,40000,26667,13334,0})-31667*$D$2),{0,162501,275001,579167,750001,1500001,3333334},{0.05105,0.1021,0.2042,0.23483,0.33693,0.4084,0.45945})-LOOKUP(MAX(0,(A63-B63)-ROUNDUP(IF((A63-B63)&lt;=158333,54167,(A63-B63)*LOOKUP((A63-B63),{0,158334,300000,550000,708331},{0,0.3,0.2,0.1,0})+LOOKUP((A63-B63),{0,158334,300000,550000,708331},{0,6667,36667,91667,162500})),0)-LOOKUP((A63-B63),{0,2120834,2162500,2204167,2245834},{48334,40000,26667,13334,0})-31667*$D$2),{0,162501,275001,579167,750001,1500001,3333334},{0,8296,36374,54113,130688,237893,408061}),-1))</f>
        <v/>
      </c>
      <c r="D63" s="6">
        <f>C63*12</f>
        <v/>
      </c>
      <c r="E63" s="6">
        <f>IF(A63*12&lt;651000,0,IF(A63*12&lt;1900000,A63*12-650000,IF(A63*12&lt;6600000,IF(FLOOR(A63*12,4000)&lt;=3600000,FLOOR(A63*12,4000)*0.7-80000,FLOOR(A63*12,4000)*0.8-440000),IF(A63*12&lt;=8500000,ROUNDDOWN(A63*12*0.9-1100000,0),A63*12-1950000))))</f>
        <v/>
      </c>
      <c r="F63" s="6">
        <f>LOOKUP(E63,{0,1320001,3360001,4890001,6550001,23500001},{950000,880000,680000,630000,580000,0})</f>
        <v/>
      </c>
      <c r="G63" s="6">
        <f>ROUNDDOWN(ROUND(ROUNDDOWN(ROUNDDOWN(MAX(0,E63-F63-B63*12-380000*$D$2),-3)*LOOKUP(ROUNDDOWN(MAX(0,E63-F63-B63*12-380000*$D$2),-3),{0,1950001,3300001,6950001,9000001,18000001,40000001},{0.05,0.1,0.2,0.23,0.33,0.4,0.45})-LOOKUP(ROUNDDOWN(MAX(0,E63-F63-B63*12-380000*$D$2),-3),{0,1950001,3300001,6950001,9000001,18000001,40000001},{0,97500,427500,636000,1536000,2796000,4796000}),0)*1.021,2),-2)</f>
        <v/>
      </c>
      <c r="H63" s="6">
        <f>D63-G63</f>
        <v/>
      </c>
      <c r="I63" s="6">
        <f>IF(A63*12&lt;691000,0,IF(A63*12&lt;2191000,A63*12-740000,IF(A63*12&lt;2193000,1451000,IF(A63*12&lt;2196000,1453000,IF(A63*12&lt;2200000,1456000,IF(A63*12&lt;6600000,IF(FLOOR(A63*12,4000)&lt;=3600000,FLOOR(A63*12,4000)*0.7-80000,FLOOR(A63*12,4000)*0.8-440000),IF(A63*12&lt;=8500000,ROUNDDOWN(A63*12*0.9-1100000,0),A63*12-1950000)))))))</f>
        <v/>
      </c>
      <c r="J63" s="6">
        <f>LOOKUP(I63,{0,4890001,6550001,23500001},{1040000,670000,620000,0})</f>
        <v/>
      </c>
      <c r="K63" s="6">
        <f>ROUNDDOWN(ROUND(ROUNDDOWN(ROUNDDOWN(MAX(0,I63-J63-B63*12-380000*$D$2),-3)*LOOKUP(ROUNDDOWN(MAX(0,I63-J63-B63*12-380000*$D$2),-3),{0,1950001,3300001,6950001,9000001,18000001,40000001},{0.05,0.1,0.2,0.23,0.33,0.4,0.45})-LOOKUP(ROUNDDOWN(MAX(0,I63-J63-B63*12-380000*$D$2),-3),{0,1950001,3300001,6950001,9000001,18000001,40000001},{0,97500,427500,636000,1536000,2796000,4796000}),0)*1.021,2),-2)</f>
        <v/>
      </c>
      <c r="L63" s="6">
        <f>D63-K63</f>
        <v/>
      </c>
      <c r="M63" s="6">
        <f>L63-H63</f>
        <v/>
      </c>
      <c r="N63" s="8">
        <f>IF(C63=0,"－",L63/C63)</f>
        <v/>
      </c>
      <c r="O63" s="6">
        <f>IF(MAX(0,(A63-B63)-ROUNDUP(IF((A63-B63)&lt;=169444,57500,(A63-B63)*LOOKUP((A63-B63),{0,169445,300000,550000,708331},{0,0.3,0.2,0.1,0})+LOOKUP((A63-B63),{0,169445,300000,550000,708331},{0,6667,36667,91667,162500})),0)-LOOKUP((A63-B63),{0,2120834,2162500,2204167,2245834},{51667,40000,26667,13334,0})-31667*$D$2)&lt;=0,0,ROUND(MAX(0,(A63-B63)-ROUNDUP(IF((A63-B63)&lt;=169444,57500,(A63-B63)*LOOKUP((A63-B63),{0,169445,300000,550000,708331},{0,0.3,0.2,0.1,0})+LOOKUP((A63-B63),{0,169445,300000,550000,708331},{0,6667,36667,91667,162500})),0)-LOOKUP((A63-B63),{0,2120834,2162500,2204167,2245834},{51667,40000,26667,13334,0})-31667*$D$2)*LOOKUP(MAX(0,(A63-B63)-ROUNDUP(IF((A63-B63)&lt;=169444,57500,(A63-B63)*LOOKUP((A63-B63),{0,169445,300000,550000,708331},{0,0.3,0.2,0.1,0})+LOOKUP((A63-B63),{0,169445,300000,550000,708331},{0,6667,36667,91667,162500})),0)-LOOKUP((A63-B63),{0,2120834,2162500,2204167,2245834},{51667,40000,26667,13334,0})-31667*$D$2),{0,162501,275001,579167,750001,1500001,3333334},{0.05105,0.1021,0.2042,0.23483,0.33693,0.4084,0.45945})-LOOKUP(MAX(0,(A63-B63)-ROUNDUP(IF((A63-B63)&lt;=169444,57500,(A63-B63)*LOOKUP((A63-B63),{0,169445,300000,550000,708331},{0,0.3,0.2,0.1,0})+LOOKUP((A63-B63),{0,169445,300000,550000,708331},{0,6667,36667,91667,162500})),0)-LOOKUP((A63-B63),{0,2120834,2162500,2204167,2245834},{51667,40000,26667,13334,0})-31667*$D$2),{0,162501,275001,579167,750001,1500001,3333334},{0,8296,36374,54113,130688,237893,408061}),-1))</f>
        <v/>
      </c>
    </row>
    <row r="64">
      <c r="A64" s="4" t="n">
        <v>740000</v>
      </c>
      <c r="B64" s="6">
        <f>ROUND(A64*$B$2,0)</f>
        <v/>
      </c>
      <c r="C64" s="6">
        <f>IF(MAX(0,(A64-B64)-ROUNDUP(IF((A64-B64)&lt;=158333,54167,(A64-B64)*LOOKUP((A64-B64),{0,158334,300000,550000,708331},{0,0.3,0.2,0.1,0})+LOOKUP((A64-B64),{0,158334,300000,550000,708331},{0,6667,36667,91667,162500})),0)-LOOKUP((A64-B64),{0,2120834,2162500,2204167,2245834},{48334,40000,26667,13334,0})-31667*$D$2)&lt;=0,0,ROUND(MAX(0,(A64-B64)-ROUNDUP(IF((A64-B64)&lt;=158333,54167,(A64-B64)*LOOKUP((A64-B64),{0,158334,300000,550000,708331},{0,0.3,0.2,0.1,0})+LOOKUP((A64-B64),{0,158334,300000,550000,708331},{0,6667,36667,91667,162500})),0)-LOOKUP((A64-B64),{0,2120834,2162500,2204167,2245834},{48334,40000,26667,13334,0})-31667*$D$2)*LOOKUP(MAX(0,(A64-B64)-ROUNDUP(IF((A64-B64)&lt;=158333,54167,(A64-B64)*LOOKUP((A64-B64),{0,158334,300000,550000,708331},{0,0.3,0.2,0.1,0})+LOOKUP((A64-B64),{0,158334,300000,550000,708331},{0,6667,36667,91667,162500})),0)-LOOKUP((A64-B64),{0,2120834,2162500,2204167,2245834},{48334,40000,26667,13334,0})-31667*$D$2),{0,162501,275001,579167,750001,1500001,3333334},{0.05105,0.1021,0.2042,0.23483,0.33693,0.4084,0.45945})-LOOKUP(MAX(0,(A64-B64)-ROUNDUP(IF((A64-B64)&lt;=158333,54167,(A64-B64)*LOOKUP((A64-B64),{0,158334,300000,550000,708331},{0,0.3,0.2,0.1,0})+LOOKUP((A64-B64),{0,158334,300000,550000,708331},{0,6667,36667,91667,162500})),0)-LOOKUP((A64-B64),{0,2120834,2162500,2204167,2245834},{48334,40000,26667,13334,0})-31667*$D$2),{0,162501,275001,579167,750001,1500001,3333334},{0,8296,36374,54113,130688,237893,408061}),-1))</f>
        <v/>
      </c>
      <c r="D64" s="6">
        <f>C64*12</f>
        <v/>
      </c>
      <c r="E64" s="6">
        <f>IF(A64*12&lt;651000,0,IF(A64*12&lt;1900000,A64*12-650000,IF(A64*12&lt;6600000,IF(FLOOR(A64*12,4000)&lt;=3600000,FLOOR(A64*12,4000)*0.7-80000,FLOOR(A64*12,4000)*0.8-440000),IF(A64*12&lt;=8500000,ROUNDDOWN(A64*12*0.9-1100000,0),A64*12-1950000))))</f>
        <v/>
      </c>
      <c r="F64" s="6">
        <f>LOOKUP(E64,{0,1320001,3360001,4890001,6550001,23500001},{950000,880000,680000,630000,580000,0})</f>
        <v/>
      </c>
      <c r="G64" s="6">
        <f>ROUNDDOWN(ROUND(ROUNDDOWN(ROUNDDOWN(MAX(0,E64-F64-B64*12-380000*$D$2),-3)*LOOKUP(ROUNDDOWN(MAX(0,E64-F64-B64*12-380000*$D$2),-3),{0,1950001,3300001,6950001,9000001,18000001,40000001},{0.05,0.1,0.2,0.23,0.33,0.4,0.45})-LOOKUP(ROUNDDOWN(MAX(0,E64-F64-B64*12-380000*$D$2),-3),{0,1950001,3300001,6950001,9000001,18000001,40000001},{0,97500,427500,636000,1536000,2796000,4796000}),0)*1.021,2),-2)</f>
        <v/>
      </c>
      <c r="H64" s="6">
        <f>D64-G64</f>
        <v/>
      </c>
      <c r="I64" s="6">
        <f>IF(A64*12&lt;691000,0,IF(A64*12&lt;2191000,A64*12-740000,IF(A64*12&lt;2193000,1451000,IF(A64*12&lt;2196000,1453000,IF(A64*12&lt;2200000,1456000,IF(A64*12&lt;6600000,IF(FLOOR(A64*12,4000)&lt;=3600000,FLOOR(A64*12,4000)*0.7-80000,FLOOR(A64*12,4000)*0.8-440000),IF(A64*12&lt;=8500000,ROUNDDOWN(A64*12*0.9-1100000,0),A64*12-1950000)))))))</f>
        <v/>
      </c>
      <c r="J64" s="6">
        <f>LOOKUP(I64,{0,4890001,6550001,23500001},{1040000,670000,620000,0})</f>
        <v/>
      </c>
      <c r="K64" s="6">
        <f>ROUNDDOWN(ROUND(ROUNDDOWN(ROUNDDOWN(MAX(0,I64-J64-B64*12-380000*$D$2),-3)*LOOKUP(ROUNDDOWN(MAX(0,I64-J64-B64*12-380000*$D$2),-3),{0,1950001,3300001,6950001,9000001,18000001,40000001},{0.05,0.1,0.2,0.23,0.33,0.4,0.45})-LOOKUP(ROUNDDOWN(MAX(0,I64-J64-B64*12-380000*$D$2),-3),{0,1950001,3300001,6950001,9000001,18000001,40000001},{0,97500,427500,636000,1536000,2796000,4796000}),0)*1.021,2),-2)</f>
        <v/>
      </c>
      <c r="L64" s="6">
        <f>D64-K64</f>
        <v/>
      </c>
      <c r="M64" s="6">
        <f>L64-H64</f>
        <v/>
      </c>
      <c r="N64" s="8">
        <f>IF(C64=0,"－",L64/C64)</f>
        <v/>
      </c>
      <c r="O64" s="6">
        <f>IF(MAX(0,(A64-B64)-ROUNDUP(IF((A64-B64)&lt;=169444,57500,(A64-B64)*LOOKUP((A64-B64),{0,169445,300000,550000,708331},{0,0.3,0.2,0.1,0})+LOOKUP((A64-B64),{0,169445,300000,550000,708331},{0,6667,36667,91667,162500})),0)-LOOKUP((A64-B64),{0,2120834,2162500,2204167,2245834},{51667,40000,26667,13334,0})-31667*$D$2)&lt;=0,0,ROUND(MAX(0,(A64-B64)-ROUNDUP(IF((A64-B64)&lt;=169444,57500,(A64-B64)*LOOKUP((A64-B64),{0,169445,300000,550000,708331},{0,0.3,0.2,0.1,0})+LOOKUP((A64-B64),{0,169445,300000,550000,708331},{0,6667,36667,91667,162500})),0)-LOOKUP((A64-B64),{0,2120834,2162500,2204167,2245834},{51667,40000,26667,13334,0})-31667*$D$2)*LOOKUP(MAX(0,(A64-B64)-ROUNDUP(IF((A64-B64)&lt;=169444,57500,(A64-B64)*LOOKUP((A64-B64),{0,169445,300000,550000,708331},{0,0.3,0.2,0.1,0})+LOOKUP((A64-B64),{0,169445,300000,550000,708331},{0,6667,36667,91667,162500})),0)-LOOKUP((A64-B64),{0,2120834,2162500,2204167,2245834},{51667,40000,26667,13334,0})-31667*$D$2),{0,162501,275001,579167,750001,1500001,3333334},{0.05105,0.1021,0.2042,0.23483,0.33693,0.4084,0.45945})-LOOKUP(MAX(0,(A64-B64)-ROUNDUP(IF((A64-B64)&lt;=169444,57500,(A64-B64)*LOOKUP((A64-B64),{0,169445,300000,550000,708331},{0,0.3,0.2,0.1,0})+LOOKUP((A64-B64),{0,169445,300000,550000,708331},{0,6667,36667,91667,162500})),0)-LOOKUP((A64-B64),{0,2120834,2162500,2204167,2245834},{51667,40000,26667,13334,0})-31667*$D$2),{0,162501,275001,579167,750001,1500001,3333334},{0,8296,36374,54113,130688,237893,408061}),-1))</f>
        <v/>
      </c>
    </row>
    <row r="65">
      <c r="A65" s="4" t="n">
        <v>750000</v>
      </c>
      <c r="B65" s="6">
        <f>ROUND(A65*$B$2,0)</f>
        <v/>
      </c>
      <c r="C65" s="6">
        <f>IF(MAX(0,(A65-B65)-ROUNDUP(IF((A65-B65)&lt;=158333,54167,(A65-B65)*LOOKUP((A65-B65),{0,158334,300000,550000,708331},{0,0.3,0.2,0.1,0})+LOOKUP((A65-B65),{0,158334,300000,550000,708331},{0,6667,36667,91667,162500})),0)-LOOKUP((A65-B65),{0,2120834,2162500,2204167,2245834},{48334,40000,26667,13334,0})-31667*$D$2)&lt;=0,0,ROUND(MAX(0,(A65-B65)-ROUNDUP(IF((A65-B65)&lt;=158333,54167,(A65-B65)*LOOKUP((A65-B65),{0,158334,300000,550000,708331},{0,0.3,0.2,0.1,0})+LOOKUP((A65-B65),{0,158334,300000,550000,708331},{0,6667,36667,91667,162500})),0)-LOOKUP((A65-B65),{0,2120834,2162500,2204167,2245834},{48334,40000,26667,13334,0})-31667*$D$2)*LOOKUP(MAX(0,(A65-B65)-ROUNDUP(IF((A65-B65)&lt;=158333,54167,(A65-B65)*LOOKUP((A65-B65),{0,158334,300000,550000,708331},{0,0.3,0.2,0.1,0})+LOOKUP((A65-B65),{0,158334,300000,550000,708331},{0,6667,36667,91667,162500})),0)-LOOKUP((A65-B65),{0,2120834,2162500,2204167,2245834},{48334,40000,26667,13334,0})-31667*$D$2),{0,162501,275001,579167,750001,1500001,3333334},{0.05105,0.1021,0.2042,0.23483,0.33693,0.4084,0.45945})-LOOKUP(MAX(0,(A65-B65)-ROUNDUP(IF((A65-B65)&lt;=158333,54167,(A65-B65)*LOOKUP((A65-B65),{0,158334,300000,550000,708331},{0,0.3,0.2,0.1,0})+LOOKUP((A65-B65),{0,158334,300000,550000,708331},{0,6667,36667,91667,162500})),0)-LOOKUP((A65-B65),{0,2120834,2162500,2204167,2245834},{48334,40000,26667,13334,0})-31667*$D$2),{0,162501,275001,579167,750001,1500001,3333334},{0,8296,36374,54113,130688,237893,408061}),-1))</f>
        <v/>
      </c>
      <c r="D65" s="6">
        <f>C65*12</f>
        <v/>
      </c>
      <c r="E65" s="6">
        <f>IF(A65*12&lt;651000,0,IF(A65*12&lt;1900000,A65*12-650000,IF(A65*12&lt;6600000,IF(FLOOR(A65*12,4000)&lt;=3600000,FLOOR(A65*12,4000)*0.7-80000,FLOOR(A65*12,4000)*0.8-440000),IF(A65*12&lt;=8500000,ROUNDDOWN(A65*12*0.9-1100000,0),A65*12-1950000))))</f>
        <v/>
      </c>
      <c r="F65" s="6">
        <f>LOOKUP(E65,{0,1320001,3360001,4890001,6550001,23500001},{950000,880000,680000,630000,580000,0})</f>
        <v/>
      </c>
      <c r="G65" s="6">
        <f>ROUNDDOWN(ROUND(ROUNDDOWN(ROUNDDOWN(MAX(0,E65-F65-B65*12-380000*$D$2),-3)*LOOKUP(ROUNDDOWN(MAX(0,E65-F65-B65*12-380000*$D$2),-3),{0,1950001,3300001,6950001,9000001,18000001,40000001},{0.05,0.1,0.2,0.23,0.33,0.4,0.45})-LOOKUP(ROUNDDOWN(MAX(0,E65-F65-B65*12-380000*$D$2),-3),{0,1950001,3300001,6950001,9000001,18000001,40000001},{0,97500,427500,636000,1536000,2796000,4796000}),0)*1.021,2),-2)</f>
        <v/>
      </c>
      <c r="H65" s="6">
        <f>D65-G65</f>
        <v/>
      </c>
      <c r="I65" s="6">
        <f>IF(A65*12&lt;691000,0,IF(A65*12&lt;2191000,A65*12-740000,IF(A65*12&lt;2193000,1451000,IF(A65*12&lt;2196000,1453000,IF(A65*12&lt;2200000,1456000,IF(A65*12&lt;6600000,IF(FLOOR(A65*12,4000)&lt;=3600000,FLOOR(A65*12,4000)*0.7-80000,FLOOR(A65*12,4000)*0.8-440000),IF(A65*12&lt;=8500000,ROUNDDOWN(A65*12*0.9-1100000,0),A65*12-1950000)))))))</f>
        <v/>
      </c>
      <c r="J65" s="6">
        <f>LOOKUP(I65,{0,4890001,6550001,23500001},{1040000,670000,620000,0})</f>
        <v/>
      </c>
      <c r="K65" s="6">
        <f>ROUNDDOWN(ROUND(ROUNDDOWN(ROUNDDOWN(MAX(0,I65-J65-B65*12-380000*$D$2),-3)*LOOKUP(ROUNDDOWN(MAX(0,I65-J65-B65*12-380000*$D$2),-3),{0,1950001,3300001,6950001,9000001,18000001,40000001},{0.05,0.1,0.2,0.23,0.33,0.4,0.45})-LOOKUP(ROUNDDOWN(MAX(0,I65-J65-B65*12-380000*$D$2),-3),{0,1950001,3300001,6950001,9000001,18000001,40000001},{0,97500,427500,636000,1536000,2796000,4796000}),0)*1.021,2),-2)</f>
        <v/>
      </c>
      <c r="L65" s="6">
        <f>D65-K65</f>
        <v/>
      </c>
      <c r="M65" s="6">
        <f>L65-H65</f>
        <v/>
      </c>
      <c r="N65" s="8">
        <f>IF(C65=0,"－",L65/C65)</f>
        <v/>
      </c>
      <c r="O65" s="6">
        <f>IF(MAX(0,(A65-B65)-ROUNDUP(IF((A65-B65)&lt;=169444,57500,(A65-B65)*LOOKUP((A65-B65),{0,169445,300000,550000,708331},{0,0.3,0.2,0.1,0})+LOOKUP((A65-B65),{0,169445,300000,550000,708331},{0,6667,36667,91667,162500})),0)-LOOKUP((A65-B65),{0,2120834,2162500,2204167,2245834},{51667,40000,26667,13334,0})-31667*$D$2)&lt;=0,0,ROUND(MAX(0,(A65-B65)-ROUNDUP(IF((A65-B65)&lt;=169444,57500,(A65-B65)*LOOKUP((A65-B65),{0,169445,300000,550000,708331},{0,0.3,0.2,0.1,0})+LOOKUP((A65-B65),{0,169445,300000,550000,708331},{0,6667,36667,91667,162500})),0)-LOOKUP((A65-B65),{0,2120834,2162500,2204167,2245834},{51667,40000,26667,13334,0})-31667*$D$2)*LOOKUP(MAX(0,(A65-B65)-ROUNDUP(IF((A65-B65)&lt;=169444,57500,(A65-B65)*LOOKUP((A65-B65),{0,169445,300000,550000,708331},{0,0.3,0.2,0.1,0})+LOOKUP((A65-B65),{0,169445,300000,550000,708331},{0,6667,36667,91667,162500})),0)-LOOKUP((A65-B65),{0,2120834,2162500,2204167,2245834},{51667,40000,26667,13334,0})-31667*$D$2),{0,162501,275001,579167,750001,1500001,3333334},{0.05105,0.1021,0.2042,0.23483,0.33693,0.4084,0.45945})-LOOKUP(MAX(0,(A65-B65)-ROUNDUP(IF((A65-B65)&lt;=169444,57500,(A65-B65)*LOOKUP((A65-B65),{0,169445,300000,550000,708331},{0,0.3,0.2,0.1,0})+LOOKUP((A65-B65),{0,169445,300000,550000,708331},{0,6667,36667,91667,162500})),0)-LOOKUP((A65-B65),{0,2120834,2162500,2204167,2245834},{51667,40000,26667,13334,0})-31667*$D$2),{0,162501,275001,579167,750001,1500001,3333334},{0,8296,36374,54113,130688,237893,408061}),-1))</f>
        <v/>
      </c>
    </row>
    <row r="66">
      <c r="A66" s="4" t="n">
        <v>760000</v>
      </c>
      <c r="B66" s="6">
        <f>ROUND(A66*$B$2,0)</f>
        <v/>
      </c>
      <c r="C66" s="6">
        <f>IF(MAX(0,(A66-B66)-ROUNDUP(IF((A66-B66)&lt;=158333,54167,(A66-B66)*LOOKUP((A66-B66),{0,158334,300000,550000,708331},{0,0.3,0.2,0.1,0})+LOOKUP((A66-B66),{0,158334,300000,550000,708331},{0,6667,36667,91667,162500})),0)-LOOKUP((A66-B66),{0,2120834,2162500,2204167,2245834},{48334,40000,26667,13334,0})-31667*$D$2)&lt;=0,0,ROUND(MAX(0,(A66-B66)-ROUNDUP(IF((A66-B66)&lt;=158333,54167,(A66-B66)*LOOKUP((A66-B66),{0,158334,300000,550000,708331},{0,0.3,0.2,0.1,0})+LOOKUP((A66-B66),{0,158334,300000,550000,708331},{0,6667,36667,91667,162500})),0)-LOOKUP((A66-B66),{0,2120834,2162500,2204167,2245834},{48334,40000,26667,13334,0})-31667*$D$2)*LOOKUP(MAX(0,(A66-B66)-ROUNDUP(IF((A66-B66)&lt;=158333,54167,(A66-B66)*LOOKUP((A66-B66),{0,158334,300000,550000,708331},{0,0.3,0.2,0.1,0})+LOOKUP((A66-B66),{0,158334,300000,550000,708331},{0,6667,36667,91667,162500})),0)-LOOKUP((A66-B66),{0,2120834,2162500,2204167,2245834},{48334,40000,26667,13334,0})-31667*$D$2),{0,162501,275001,579167,750001,1500001,3333334},{0.05105,0.1021,0.2042,0.23483,0.33693,0.4084,0.45945})-LOOKUP(MAX(0,(A66-B66)-ROUNDUP(IF((A66-B66)&lt;=158333,54167,(A66-B66)*LOOKUP((A66-B66),{0,158334,300000,550000,708331},{0,0.3,0.2,0.1,0})+LOOKUP((A66-B66),{0,158334,300000,550000,708331},{0,6667,36667,91667,162500})),0)-LOOKUP((A66-B66),{0,2120834,2162500,2204167,2245834},{48334,40000,26667,13334,0})-31667*$D$2),{0,162501,275001,579167,750001,1500001,3333334},{0,8296,36374,54113,130688,237893,408061}),-1))</f>
        <v/>
      </c>
      <c r="D66" s="6">
        <f>C66*12</f>
        <v/>
      </c>
      <c r="E66" s="6">
        <f>IF(A66*12&lt;651000,0,IF(A66*12&lt;1900000,A66*12-650000,IF(A66*12&lt;6600000,IF(FLOOR(A66*12,4000)&lt;=3600000,FLOOR(A66*12,4000)*0.7-80000,FLOOR(A66*12,4000)*0.8-440000),IF(A66*12&lt;=8500000,ROUNDDOWN(A66*12*0.9-1100000,0),A66*12-1950000))))</f>
        <v/>
      </c>
      <c r="F66" s="6">
        <f>LOOKUP(E66,{0,1320001,3360001,4890001,6550001,23500001},{950000,880000,680000,630000,580000,0})</f>
        <v/>
      </c>
      <c r="G66" s="6">
        <f>ROUNDDOWN(ROUND(ROUNDDOWN(ROUNDDOWN(MAX(0,E66-F66-B66*12-380000*$D$2),-3)*LOOKUP(ROUNDDOWN(MAX(0,E66-F66-B66*12-380000*$D$2),-3),{0,1950001,3300001,6950001,9000001,18000001,40000001},{0.05,0.1,0.2,0.23,0.33,0.4,0.45})-LOOKUP(ROUNDDOWN(MAX(0,E66-F66-B66*12-380000*$D$2),-3),{0,1950001,3300001,6950001,9000001,18000001,40000001},{0,97500,427500,636000,1536000,2796000,4796000}),0)*1.021,2),-2)</f>
        <v/>
      </c>
      <c r="H66" s="6">
        <f>D66-G66</f>
        <v/>
      </c>
      <c r="I66" s="6">
        <f>IF(A66*12&lt;691000,0,IF(A66*12&lt;2191000,A66*12-740000,IF(A66*12&lt;2193000,1451000,IF(A66*12&lt;2196000,1453000,IF(A66*12&lt;2200000,1456000,IF(A66*12&lt;6600000,IF(FLOOR(A66*12,4000)&lt;=3600000,FLOOR(A66*12,4000)*0.7-80000,FLOOR(A66*12,4000)*0.8-440000),IF(A66*12&lt;=8500000,ROUNDDOWN(A66*12*0.9-1100000,0),A66*12-1950000)))))))</f>
        <v/>
      </c>
      <c r="J66" s="6">
        <f>LOOKUP(I66,{0,4890001,6550001,23500001},{1040000,670000,620000,0})</f>
        <v/>
      </c>
      <c r="K66" s="6">
        <f>ROUNDDOWN(ROUND(ROUNDDOWN(ROUNDDOWN(MAX(0,I66-J66-B66*12-380000*$D$2),-3)*LOOKUP(ROUNDDOWN(MAX(0,I66-J66-B66*12-380000*$D$2),-3),{0,1950001,3300001,6950001,9000001,18000001,40000001},{0.05,0.1,0.2,0.23,0.33,0.4,0.45})-LOOKUP(ROUNDDOWN(MAX(0,I66-J66-B66*12-380000*$D$2),-3),{0,1950001,3300001,6950001,9000001,18000001,40000001},{0,97500,427500,636000,1536000,2796000,4796000}),0)*1.021,2),-2)</f>
        <v/>
      </c>
      <c r="L66" s="6">
        <f>D66-K66</f>
        <v/>
      </c>
      <c r="M66" s="6">
        <f>L66-H66</f>
        <v/>
      </c>
      <c r="N66" s="8">
        <f>IF(C66=0,"－",L66/C66)</f>
        <v/>
      </c>
      <c r="O66" s="6">
        <f>IF(MAX(0,(A66-B66)-ROUNDUP(IF((A66-B66)&lt;=169444,57500,(A66-B66)*LOOKUP((A66-B66),{0,169445,300000,550000,708331},{0,0.3,0.2,0.1,0})+LOOKUP((A66-B66),{0,169445,300000,550000,708331},{0,6667,36667,91667,162500})),0)-LOOKUP((A66-B66),{0,2120834,2162500,2204167,2245834},{51667,40000,26667,13334,0})-31667*$D$2)&lt;=0,0,ROUND(MAX(0,(A66-B66)-ROUNDUP(IF((A66-B66)&lt;=169444,57500,(A66-B66)*LOOKUP((A66-B66),{0,169445,300000,550000,708331},{0,0.3,0.2,0.1,0})+LOOKUP((A66-B66),{0,169445,300000,550000,708331},{0,6667,36667,91667,162500})),0)-LOOKUP((A66-B66),{0,2120834,2162500,2204167,2245834},{51667,40000,26667,13334,0})-31667*$D$2)*LOOKUP(MAX(0,(A66-B66)-ROUNDUP(IF((A66-B66)&lt;=169444,57500,(A66-B66)*LOOKUP((A66-B66),{0,169445,300000,550000,708331},{0,0.3,0.2,0.1,0})+LOOKUP((A66-B66),{0,169445,300000,550000,708331},{0,6667,36667,91667,162500})),0)-LOOKUP((A66-B66),{0,2120834,2162500,2204167,2245834},{51667,40000,26667,13334,0})-31667*$D$2),{0,162501,275001,579167,750001,1500001,3333334},{0.05105,0.1021,0.2042,0.23483,0.33693,0.4084,0.45945})-LOOKUP(MAX(0,(A66-B66)-ROUNDUP(IF((A66-B66)&lt;=169444,57500,(A66-B66)*LOOKUP((A66-B66),{0,169445,300000,550000,708331},{0,0.3,0.2,0.1,0})+LOOKUP((A66-B66),{0,169445,300000,550000,708331},{0,6667,36667,91667,162500})),0)-LOOKUP((A66-B66),{0,2120834,2162500,2204167,2245834},{51667,40000,26667,13334,0})-31667*$D$2),{0,162501,275001,579167,750001,1500001,3333334},{0,8296,36374,54113,130688,237893,408061}),-1))</f>
        <v/>
      </c>
    </row>
    <row r="67">
      <c r="A67" s="4" t="n">
        <v>770000</v>
      </c>
      <c r="B67" s="6">
        <f>ROUND(A67*$B$2,0)</f>
        <v/>
      </c>
      <c r="C67" s="6">
        <f>IF(MAX(0,(A67-B67)-ROUNDUP(IF((A67-B67)&lt;=158333,54167,(A67-B67)*LOOKUP((A67-B67),{0,158334,300000,550000,708331},{0,0.3,0.2,0.1,0})+LOOKUP((A67-B67),{0,158334,300000,550000,708331},{0,6667,36667,91667,162500})),0)-LOOKUP((A67-B67),{0,2120834,2162500,2204167,2245834},{48334,40000,26667,13334,0})-31667*$D$2)&lt;=0,0,ROUND(MAX(0,(A67-B67)-ROUNDUP(IF((A67-B67)&lt;=158333,54167,(A67-B67)*LOOKUP((A67-B67),{0,158334,300000,550000,708331},{0,0.3,0.2,0.1,0})+LOOKUP((A67-B67),{0,158334,300000,550000,708331},{0,6667,36667,91667,162500})),0)-LOOKUP((A67-B67),{0,2120834,2162500,2204167,2245834},{48334,40000,26667,13334,0})-31667*$D$2)*LOOKUP(MAX(0,(A67-B67)-ROUNDUP(IF((A67-B67)&lt;=158333,54167,(A67-B67)*LOOKUP((A67-B67),{0,158334,300000,550000,708331},{0,0.3,0.2,0.1,0})+LOOKUP((A67-B67),{0,158334,300000,550000,708331},{0,6667,36667,91667,162500})),0)-LOOKUP((A67-B67),{0,2120834,2162500,2204167,2245834},{48334,40000,26667,13334,0})-31667*$D$2),{0,162501,275001,579167,750001,1500001,3333334},{0.05105,0.1021,0.2042,0.23483,0.33693,0.4084,0.45945})-LOOKUP(MAX(0,(A67-B67)-ROUNDUP(IF((A67-B67)&lt;=158333,54167,(A67-B67)*LOOKUP((A67-B67),{0,158334,300000,550000,708331},{0,0.3,0.2,0.1,0})+LOOKUP((A67-B67),{0,158334,300000,550000,708331},{0,6667,36667,91667,162500})),0)-LOOKUP((A67-B67),{0,2120834,2162500,2204167,2245834},{48334,40000,26667,13334,0})-31667*$D$2),{0,162501,275001,579167,750001,1500001,3333334},{0,8296,36374,54113,130688,237893,408061}),-1))</f>
        <v/>
      </c>
      <c r="D67" s="6">
        <f>C67*12</f>
        <v/>
      </c>
      <c r="E67" s="6">
        <f>IF(A67*12&lt;651000,0,IF(A67*12&lt;1900000,A67*12-650000,IF(A67*12&lt;6600000,IF(FLOOR(A67*12,4000)&lt;=3600000,FLOOR(A67*12,4000)*0.7-80000,FLOOR(A67*12,4000)*0.8-440000),IF(A67*12&lt;=8500000,ROUNDDOWN(A67*12*0.9-1100000,0),A67*12-1950000))))</f>
        <v/>
      </c>
      <c r="F67" s="6">
        <f>LOOKUP(E67,{0,1320001,3360001,4890001,6550001,23500001},{950000,880000,680000,630000,580000,0})</f>
        <v/>
      </c>
      <c r="G67" s="6">
        <f>ROUNDDOWN(ROUND(ROUNDDOWN(ROUNDDOWN(MAX(0,E67-F67-B67*12-380000*$D$2),-3)*LOOKUP(ROUNDDOWN(MAX(0,E67-F67-B67*12-380000*$D$2),-3),{0,1950001,3300001,6950001,9000001,18000001,40000001},{0.05,0.1,0.2,0.23,0.33,0.4,0.45})-LOOKUP(ROUNDDOWN(MAX(0,E67-F67-B67*12-380000*$D$2),-3),{0,1950001,3300001,6950001,9000001,18000001,40000001},{0,97500,427500,636000,1536000,2796000,4796000}),0)*1.021,2),-2)</f>
        <v/>
      </c>
      <c r="H67" s="6">
        <f>D67-G67</f>
        <v/>
      </c>
      <c r="I67" s="6">
        <f>IF(A67*12&lt;691000,0,IF(A67*12&lt;2191000,A67*12-740000,IF(A67*12&lt;2193000,1451000,IF(A67*12&lt;2196000,1453000,IF(A67*12&lt;2200000,1456000,IF(A67*12&lt;6600000,IF(FLOOR(A67*12,4000)&lt;=3600000,FLOOR(A67*12,4000)*0.7-80000,FLOOR(A67*12,4000)*0.8-440000),IF(A67*12&lt;=8500000,ROUNDDOWN(A67*12*0.9-1100000,0),A67*12-1950000)))))))</f>
        <v/>
      </c>
      <c r="J67" s="6">
        <f>LOOKUP(I67,{0,4890001,6550001,23500001},{1040000,670000,620000,0})</f>
        <v/>
      </c>
      <c r="K67" s="6">
        <f>ROUNDDOWN(ROUND(ROUNDDOWN(ROUNDDOWN(MAX(0,I67-J67-B67*12-380000*$D$2),-3)*LOOKUP(ROUNDDOWN(MAX(0,I67-J67-B67*12-380000*$D$2),-3),{0,1950001,3300001,6950001,9000001,18000001,40000001},{0.05,0.1,0.2,0.23,0.33,0.4,0.45})-LOOKUP(ROUNDDOWN(MAX(0,I67-J67-B67*12-380000*$D$2),-3),{0,1950001,3300001,6950001,9000001,18000001,40000001},{0,97500,427500,636000,1536000,2796000,4796000}),0)*1.021,2),-2)</f>
        <v/>
      </c>
      <c r="L67" s="6">
        <f>D67-K67</f>
        <v/>
      </c>
      <c r="M67" s="6">
        <f>L67-H67</f>
        <v/>
      </c>
      <c r="N67" s="8">
        <f>IF(C67=0,"－",L67/C67)</f>
        <v/>
      </c>
      <c r="O67" s="6">
        <f>IF(MAX(0,(A67-B67)-ROUNDUP(IF((A67-B67)&lt;=169444,57500,(A67-B67)*LOOKUP((A67-B67),{0,169445,300000,550000,708331},{0,0.3,0.2,0.1,0})+LOOKUP((A67-B67),{0,169445,300000,550000,708331},{0,6667,36667,91667,162500})),0)-LOOKUP((A67-B67),{0,2120834,2162500,2204167,2245834},{51667,40000,26667,13334,0})-31667*$D$2)&lt;=0,0,ROUND(MAX(0,(A67-B67)-ROUNDUP(IF((A67-B67)&lt;=169444,57500,(A67-B67)*LOOKUP((A67-B67),{0,169445,300000,550000,708331},{0,0.3,0.2,0.1,0})+LOOKUP((A67-B67),{0,169445,300000,550000,708331},{0,6667,36667,91667,162500})),0)-LOOKUP((A67-B67),{0,2120834,2162500,2204167,2245834},{51667,40000,26667,13334,0})-31667*$D$2)*LOOKUP(MAX(0,(A67-B67)-ROUNDUP(IF((A67-B67)&lt;=169444,57500,(A67-B67)*LOOKUP((A67-B67),{0,169445,300000,550000,708331},{0,0.3,0.2,0.1,0})+LOOKUP((A67-B67),{0,169445,300000,550000,708331},{0,6667,36667,91667,162500})),0)-LOOKUP((A67-B67),{0,2120834,2162500,2204167,2245834},{51667,40000,26667,13334,0})-31667*$D$2),{0,162501,275001,579167,750001,1500001,3333334},{0.05105,0.1021,0.2042,0.23483,0.33693,0.4084,0.45945})-LOOKUP(MAX(0,(A67-B67)-ROUNDUP(IF((A67-B67)&lt;=169444,57500,(A67-B67)*LOOKUP((A67-B67),{0,169445,300000,550000,708331},{0,0.3,0.2,0.1,0})+LOOKUP((A67-B67),{0,169445,300000,550000,708331},{0,6667,36667,91667,162500})),0)-LOOKUP((A67-B67),{0,2120834,2162500,2204167,2245834},{51667,40000,26667,13334,0})-31667*$D$2),{0,162501,275001,579167,750001,1500001,3333334},{0,8296,36374,54113,130688,237893,408061}),-1))</f>
        <v/>
      </c>
    </row>
    <row r="68">
      <c r="A68" s="4" t="n">
        <v>780000</v>
      </c>
      <c r="B68" s="6">
        <f>ROUND(A68*$B$2,0)</f>
        <v/>
      </c>
      <c r="C68" s="6">
        <f>IF(MAX(0,(A68-B68)-ROUNDUP(IF((A68-B68)&lt;=158333,54167,(A68-B68)*LOOKUP((A68-B68),{0,158334,300000,550000,708331},{0,0.3,0.2,0.1,0})+LOOKUP((A68-B68),{0,158334,300000,550000,708331},{0,6667,36667,91667,162500})),0)-LOOKUP((A68-B68),{0,2120834,2162500,2204167,2245834},{48334,40000,26667,13334,0})-31667*$D$2)&lt;=0,0,ROUND(MAX(0,(A68-B68)-ROUNDUP(IF((A68-B68)&lt;=158333,54167,(A68-B68)*LOOKUP((A68-B68),{0,158334,300000,550000,708331},{0,0.3,0.2,0.1,0})+LOOKUP((A68-B68),{0,158334,300000,550000,708331},{0,6667,36667,91667,162500})),0)-LOOKUP((A68-B68),{0,2120834,2162500,2204167,2245834},{48334,40000,26667,13334,0})-31667*$D$2)*LOOKUP(MAX(0,(A68-B68)-ROUNDUP(IF((A68-B68)&lt;=158333,54167,(A68-B68)*LOOKUP((A68-B68),{0,158334,300000,550000,708331},{0,0.3,0.2,0.1,0})+LOOKUP((A68-B68),{0,158334,300000,550000,708331},{0,6667,36667,91667,162500})),0)-LOOKUP((A68-B68),{0,2120834,2162500,2204167,2245834},{48334,40000,26667,13334,0})-31667*$D$2),{0,162501,275001,579167,750001,1500001,3333334},{0.05105,0.1021,0.2042,0.23483,0.33693,0.4084,0.45945})-LOOKUP(MAX(0,(A68-B68)-ROUNDUP(IF((A68-B68)&lt;=158333,54167,(A68-B68)*LOOKUP((A68-B68),{0,158334,300000,550000,708331},{0,0.3,0.2,0.1,0})+LOOKUP((A68-B68),{0,158334,300000,550000,708331},{0,6667,36667,91667,162500})),0)-LOOKUP((A68-B68),{0,2120834,2162500,2204167,2245834},{48334,40000,26667,13334,0})-31667*$D$2),{0,162501,275001,579167,750001,1500001,3333334},{0,8296,36374,54113,130688,237893,408061}),-1))</f>
        <v/>
      </c>
      <c r="D68" s="6">
        <f>C68*12</f>
        <v/>
      </c>
      <c r="E68" s="6">
        <f>IF(A68*12&lt;651000,0,IF(A68*12&lt;1900000,A68*12-650000,IF(A68*12&lt;6600000,IF(FLOOR(A68*12,4000)&lt;=3600000,FLOOR(A68*12,4000)*0.7-80000,FLOOR(A68*12,4000)*0.8-440000),IF(A68*12&lt;=8500000,ROUNDDOWN(A68*12*0.9-1100000,0),A68*12-1950000))))</f>
        <v/>
      </c>
      <c r="F68" s="6">
        <f>LOOKUP(E68,{0,1320001,3360001,4890001,6550001,23500001},{950000,880000,680000,630000,580000,0})</f>
        <v/>
      </c>
      <c r="G68" s="6">
        <f>ROUNDDOWN(ROUND(ROUNDDOWN(ROUNDDOWN(MAX(0,E68-F68-B68*12-380000*$D$2),-3)*LOOKUP(ROUNDDOWN(MAX(0,E68-F68-B68*12-380000*$D$2),-3),{0,1950001,3300001,6950001,9000001,18000001,40000001},{0.05,0.1,0.2,0.23,0.33,0.4,0.45})-LOOKUP(ROUNDDOWN(MAX(0,E68-F68-B68*12-380000*$D$2),-3),{0,1950001,3300001,6950001,9000001,18000001,40000001},{0,97500,427500,636000,1536000,2796000,4796000}),0)*1.021,2),-2)</f>
        <v/>
      </c>
      <c r="H68" s="6">
        <f>D68-G68</f>
        <v/>
      </c>
      <c r="I68" s="6">
        <f>IF(A68*12&lt;691000,0,IF(A68*12&lt;2191000,A68*12-740000,IF(A68*12&lt;2193000,1451000,IF(A68*12&lt;2196000,1453000,IF(A68*12&lt;2200000,1456000,IF(A68*12&lt;6600000,IF(FLOOR(A68*12,4000)&lt;=3600000,FLOOR(A68*12,4000)*0.7-80000,FLOOR(A68*12,4000)*0.8-440000),IF(A68*12&lt;=8500000,ROUNDDOWN(A68*12*0.9-1100000,0),A68*12-1950000)))))))</f>
        <v/>
      </c>
      <c r="J68" s="6">
        <f>LOOKUP(I68,{0,4890001,6550001,23500001},{1040000,670000,620000,0})</f>
        <v/>
      </c>
      <c r="K68" s="6">
        <f>ROUNDDOWN(ROUND(ROUNDDOWN(ROUNDDOWN(MAX(0,I68-J68-B68*12-380000*$D$2),-3)*LOOKUP(ROUNDDOWN(MAX(0,I68-J68-B68*12-380000*$D$2),-3),{0,1950001,3300001,6950001,9000001,18000001,40000001},{0.05,0.1,0.2,0.23,0.33,0.4,0.45})-LOOKUP(ROUNDDOWN(MAX(0,I68-J68-B68*12-380000*$D$2),-3),{0,1950001,3300001,6950001,9000001,18000001,40000001},{0,97500,427500,636000,1536000,2796000,4796000}),0)*1.021,2),-2)</f>
        <v/>
      </c>
      <c r="L68" s="6">
        <f>D68-K68</f>
        <v/>
      </c>
      <c r="M68" s="6">
        <f>L68-H68</f>
        <v/>
      </c>
      <c r="N68" s="8">
        <f>IF(C68=0,"－",L68/C68)</f>
        <v/>
      </c>
      <c r="O68" s="6">
        <f>IF(MAX(0,(A68-B68)-ROUNDUP(IF((A68-B68)&lt;=169444,57500,(A68-B68)*LOOKUP((A68-B68),{0,169445,300000,550000,708331},{0,0.3,0.2,0.1,0})+LOOKUP((A68-B68),{0,169445,300000,550000,708331},{0,6667,36667,91667,162500})),0)-LOOKUP((A68-B68),{0,2120834,2162500,2204167,2245834},{51667,40000,26667,13334,0})-31667*$D$2)&lt;=0,0,ROUND(MAX(0,(A68-B68)-ROUNDUP(IF((A68-B68)&lt;=169444,57500,(A68-B68)*LOOKUP((A68-B68),{0,169445,300000,550000,708331},{0,0.3,0.2,0.1,0})+LOOKUP((A68-B68),{0,169445,300000,550000,708331},{0,6667,36667,91667,162500})),0)-LOOKUP((A68-B68),{0,2120834,2162500,2204167,2245834},{51667,40000,26667,13334,0})-31667*$D$2)*LOOKUP(MAX(0,(A68-B68)-ROUNDUP(IF((A68-B68)&lt;=169444,57500,(A68-B68)*LOOKUP((A68-B68),{0,169445,300000,550000,708331},{0,0.3,0.2,0.1,0})+LOOKUP((A68-B68),{0,169445,300000,550000,708331},{0,6667,36667,91667,162500})),0)-LOOKUP((A68-B68),{0,2120834,2162500,2204167,2245834},{51667,40000,26667,13334,0})-31667*$D$2),{0,162501,275001,579167,750001,1500001,3333334},{0.05105,0.1021,0.2042,0.23483,0.33693,0.4084,0.45945})-LOOKUP(MAX(0,(A68-B68)-ROUNDUP(IF((A68-B68)&lt;=169444,57500,(A68-B68)*LOOKUP((A68-B68),{0,169445,300000,550000,708331},{0,0.3,0.2,0.1,0})+LOOKUP((A68-B68),{0,169445,300000,550000,708331},{0,6667,36667,91667,162500})),0)-LOOKUP((A68-B68),{0,2120834,2162500,2204167,2245834},{51667,40000,26667,13334,0})-31667*$D$2),{0,162501,275001,579167,750001,1500001,3333334},{0,8296,36374,54113,130688,237893,408061}),-1))</f>
        <v/>
      </c>
    </row>
    <row r="69">
      <c r="A69" s="4" t="n">
        <v>790000</v>
      </c>
      <c r="B69" s="6">
        <f>ROUND(A69*$B$2,0)</f>
        <v/>
      </c>
      <c r="C69" s="6">
        <f>IF(MAX(0,(A69-B69)-ROUNDUP(IF((A69-B69)&lt;=158333,54167,(A69-B69)*LOOKUP((A69-B69),{0,158334,300000,550000,708331},{0,0.3,0.2,0.1,0})+LOOKUP((A69-B69),{0,158334,300000,550000,708331},{0,6667,36667,91667,162500})),0)-LOOKUP((A69-B69),{0,2120834,2162500,2204167,2245834},{48334,40000,26667,13334,0})-31667*$D$2)&lt;=0,0,ROUND(MAX(0,(A69-B69)-ROUNDUP(IF((A69-B69)&lt;=158333,54167,(A69-B69)*LOOKUP((A69-B69),{0,158334,300000,550000,708331},{0,0.3,0.2,0.1,0})+LOOKUP((A69-B69),{0,158334,300000,550000,708331},{0,6667,36667,91667,162500})),0)-LOOKUP((A69-B69),{0,2120834,2162500,2204167,2245834},{48334,40000,26667,13334,0})-31667*$D$2)*LOOKUP(MAX(0,(A69-B69)-ROUNDUP(IF((A69-B69)&lt;=158333,54167,(A69-B69)*LOOKUP((A69-B69),{0,158334,300000,550000,708331},{0,0.3,0.2,0.1,0})+LOOKUP((A69-B69),{0,158334,300000,550000,708331},{0,6667,36667,91667,162500})),0)-LOOKUP((A69-B69),{0,2120834,2162500,2204167,2245834},{48334,40000,26667,13334,0})-31667*$D$2),{0,162501,275001,579167,750001,1500001,3333334},{0.05105,0.1021,0.2042,0.23483,0.33693,0.4084,0.45945})-LOOKUP(MAX(0,(A69-B69)-ROUNDUP(IF((A69-B69)&lt;=158333,54167,(A69-B69)*LOOKUP((A69-B69),{0,158334,300000,550000,708331},{0,0.3,0.2,0.1,0})+LOOKUP((A69-B69),{0,158334,300000,550000,708331},{0,6667,36667,91667,162500})),0)-LOOKUP((A69-B69),{0,2120834,2162500,2204167,2245834},{48334,40000,26667,13334,0})-31667*$D$2),{0,162501,275001,579167,750001,1500001,3333334},{0,8296,36374,54113,130688,237893,408061}),-1))</f>
        <v/>
      </c>
      <c r="D69" s="6">
        <f>C69*12</f>
        <v/>
      </c>
      <c r="E69" s="6">
        <f>IF(A69*12&lt;651000,0,IF(A69*12&lt;1900000,A69*12-650000,IF(A69*12&lt;6600000,IF(FLOOR(A69*12,4000)&lt;=3600000,FLOOR(A69*12,4000)*0.7-80000,FLOOR(A69*12,4000)*0.8-440000),IF(A69*12&lt;=8500000,ROUNDDOWN(A69*12*0.9-1100000,0),A69*12-1950000))))</f>
        <v/>
      </c>
      <c r="F69" s="6">
        <f>LOOKUP(E69,{0,1320001,3360001,4890001,6550001,23500001},{950000,880000,680000,630000,580000,0})</f>
        <v/>
      </c>
      <c r="G69" s="6">
        <f>ROUNDDOWN(ROUND(ROUNDDOWN(ROUNDDOWN(MAX(0,E69-F69-B69*12-380000*$D$2),-3)*LOOKUP(ROUNDDOWN(MAX(0,E69-F69-B69*12-380000*$D$2),-3),{0,1950001,3300001,6950001,9000001,18000001,40000001},{0.05,0.1,0.2,0.23,0.33,0.4,0.45})-LOOKUP(ROUNDDOWN(MAX(0,E69-F69-B69*12-380000*$D$2),-3),{0,1950001,3300001,6950001,9000001,18000001,40000001},{0,97500,427500,636000,1536000,2796000,4796000}),0)*1.021,2),-2)</f>
        <v/>
      </c>
      <c r="H69" s="6">
        <f>D69-G69</f>
        <v/>
      </c>
      <c r="I69" s="6">
        <f>IF(A69*12&lt;691000,0,IF(A69*12&lt;2191000,A69*12-740000,IF(A69*12&lt;2193000,1451000,IF(A69*12&lt;2196000,1453000,IF(A69*12&lt;2200000,1456000,IF(A69*12&lt;6600000,IF(FLOOR(A69*12,4000)&lt;=3600000,FLOOR(A69*12,4000)*0.7-80000,FLOOR(A69*12,4000)*0.8-440000),IF(A69*12&lt;=8500000,ROUNDDOWN(A69*12*0.9-1100000,0),A69*12-1950000)))))))</f>
        <v/>
      </c>
      <c r="J69" s="6">
        <f>LOOKUP(I69,{0,4890001,6550001,23500001},{1040000,670000,620000,0})</f>
        <v/>
      </c>
      <c r="K69" s="6">
        <f>ROUNDDOWN(ROUND(ROUNDDOWN(ROUNDDOWN(MAX(0,I69-J69-B69*12-380000*$D$2),-3)*LOOKUP(ROUNDDOWN(MAX(0,I69-J69-B69*12-380000*$D$2),-3),{0,1950001,3300001,6950001,9000001,18000001,40000001},{0.05,0.1,0.2,0.23,0.33,0.4,0.45})-LOOKUP(ROUNDDOWN(MAX(0,I69-J69-B69*12-380000*$D$2),-3),{0,1950001,3300001,6950001,9000001,18000001,40000001},{0,97500,427500,636000,1536000,2796000,4796000}),0)*1.021,2),-2)</f>
        <v/>
      </c>
      <c r="L69" s="6">
        <f>D69-K69</f>
        <v/>
      </c>
      <c r="M69" s="6">
        <f>L69-H69</f>
        <v/>
      </c>
      <c r="N69" s="8">
        <f>IF(C69=0,"－",L69/C69)</f>
        <v/>
      </c>
      <c r="O69" s="6">
        <f>IF(MAX(0,(A69-B69)-ROUNDUP(IF((A69-B69)&lt;=169444,57500,(A69-B69)*LOOKUP((A69-B69),{0,169445,300000,550000,708331},{0,0.3,0.2,0.1,0})+LOOKUP((A69-B69),{0,169445,300000,550000,708331},{0,6667,36667,91667,162500})),0)-LOOKUP((A69-B69),{0,2120834,2162500,2204167,2245834},{51667,40000,26667,13334,0})-31667*$D$2)&lt;=0,0,ROUND(MAX(0,(A69-B69)-ROUNDUP(IF((A69-B69)&lt;=169444,57500,(A69-B69)*LOOKUP((A69-B69),{0,169445,300000,550000,708331},{0,0.3,0.2,0.1,0})+LOOKUP((A69-B69),{0,169445,300000,550000,708331},{0,6667,36667,91667,162500})),0)-LOOKUP((A69-B69),{0,2120834,2162500,2204167,2245834},{51667,40000,26667,13334,0})-31667*$D$2)*LOOKUP(MAX(0,(A69-B69)-ROUNDUP(IF((A69-B69)&lt;=169444,57500,(A69-B69)*LOOKUP((A69-B69),{0,169445,300000,550000,708331},{0,0.3,0.2,0.1,0})+LOOKUP((A69-B69),{0,169445,300000,550000,708331},{0,6667,36667,91667,162500})),0)-LOOKUP((A69-B69),{0,2120834,2162500,2204167,2245834},{51667,40000,26667,13334,0})-31667*$D$2),{0,162501,275001,579167,750001,1500001,3333334},{0.05105,0.1021,0.2042,0.23483,0.33693,0.4084,0.45945})-LOOKUP(MAX(0,(A69-B69)-ROUNDUP(IF((A69-B69)&lt;=169444,57500,(A69-B69)*LOOKUP((A69-B69),{0,169445,300000,550000,708331},{0,0.3,0.2,0.1,0})+LOOKUP((A69-B69),{0,169445,300000,550000,708331},{0,6667,36667,91667,162500})),0)-LOOKUP((A69-B69),{0,2120834,2162500,2204167,2245834},{51667,40000,26667,13334,0})-31667*$D$2),{0,162501,275001,579167,750001,1500001,3333334},{0,8296,36374,54113,130688,237893,408061}),-1))</f>
        <v/>
      </c>
    </row>
    <row r="70">
      <c r="A70" s="4" t="n">
        <v>800000</v>
      </c>
      <c r="B70" s="6">
        <f>ROUND(A70*$B$2,0)</f>
        <v/>
      </c>
      <c r="C70" s="6">
        <f>IF(MAX(0,(A70-B70)-ROUNDUP(IF((A70-B70)&lt;=158333,54167,(A70-B70)*LOOKUP((A70-B70),{0,158334,300000,550000,708331},{0,0.3,0.2,0.1,0})+LOOKUP((A70-B70),{0,158334,300000,550000,708331},{0,6667,36667,91667,162500})),0)-LOOKUP((A70-B70),{0,2120834,2162500,2204167,2245834},{48334,40000,26667,13334,0})-31667*$D$2)&lt;=0,0,ROUND(MAX(0,(A70-B70)-ROUNDUP(IF((A70-B70)&lt;=158333,54167,(A70-B70)*LOOKUP((A70-B70),{0,158334,300000,550000,708331},{0,0.3,0.2,0.1,0})+LOOKUP((A70-B70),{0,158334,300000,550000,708331},{0,6667,36667,91667,162500})),0)-LOOKUP((A70-B70),{0,2120834,2162500,2204167,2245834},{48334,40000,26667,13334,0})-31667*$D$2)*LOOKUP(MAX(0,(A70-B70)-ROUNDUP(IF((A70-B70)&lt;=158333,54167,(A70-B70)*LOOKUP((A70-B70),{0,158334,300000,550000,708331},{0,0.3,0.2,0.1,0})+LOOKUP((A70-B70),{0,158334,300000,550000,708331},{0,6667,36667,91667,162500})),0)-LOOKUP((A70-B70),{0,2120834,2162500,2204167,2245834},{48334,40000,26667,13334,0})-31667*$D$2),{0,162501,275001,579167,750001,1500001,3333334},{0.05105,0.1021,0.2042,0.23483,0.33693,0.4084,0.45945})-LOOKUP(MAX(0,(A70-B70)-ROUNDUP(IF((A70-B70)&lt;=158333,54167,(A70-B70)*LOOKUP((A70-B70),{0,158334,300000,550000,708331},{0,0.3,0.2,0.1,0})+LOOKUP((A70-B70),{0,158334,300000,550000,708331},{0,6667,36667,91667,162500})),0)-LOOKUP((A70-B70),{0,2120834,2162500,2204167,2245834},{48334,40000,26667,13334,0})-31667*$D$2),{0,162501,275001,579167,750001,1500001,3333334},{0,8296,36374,54113,130688,237893,408061}),-1))</f>
        <v/>
      </c>
      <c r="D70" s="6">
        <f>C70*12</f>
        <v/>
      </c>
      <c r="E70" s="6">
        <f>IF(A70*12&lt;651000,0,IF(A70*12&lt;1900000,A70*12-650000,IF(A70*12&lt;6600000,IF(FLOOR(A70*12,4000)&lt;=3600000,FLOOR(A70*12,4000)*0.7-80000,FLOOR(A70*12,4000)*0.8-440000),IF(A70*12&lt;=8500000,ROUNDDOWN(A70*12*0.9-1100000,0),A70*12-1950000))))</f>
        <v/>
      </c>
      <c r="F70" s="6">
        <f>LOOKUP(E70,{0,1320001,3360001,4890001,6550001,23500001},{950000,880000,680000,630000,580000,0})</f>
        <v/>
      </c>
      <c r="G70" s="6">
        <f>ROUNDDOWN(ROUND(ROUNDDOWN(ROUNDDOWN(MAX(0,E70-F70-B70*12-380000*$D$2),-3)*LOOKUP(ROUNDDOWN(MAX(0,E70-F70-B70*12-380000*$D$2),-3),{0,1950001,3300001,6950001,9000001,18000001,40000001},{0.05,0.1,0.2,0.23,0.33,0.4,0.45})-LOOKUP(ROUNDDOWN(MAX(0,E70-F70-B70*12-380000*$D$2),-3),{0,1950001,3300001,6950001,9000001,18000001,40000001},{0,97500,427500,636000,1536000,2796000,4796000}),0)*1.021,2),-2)</f>
        <v/>
      </c>
      <c r="H70" s="6">
        <f>D70-G70</f>
        <v/>
      </c>
      <c r="I70" s="6">
        <f>IF(A70*12&lt;691000,0,IF(A70*12&lt;2191000,A70*12-740000,IF(A70*12&lt;2193000,1451000,IF(A70*12&lt;2196000,1453000,IF(A70*12&lt;2200000,1456000,IF(A70*12&lt;6600000,IF(FLOOR(A70*12,4000)&lt;=3600000,FLOOR(A70*12,4000)*0.7-80000,FLOOR(A70*12,4000)*0.8-440000),IF(A70*12&lt;=8500000,ROUNDDOWN(A70*12*0.9-1100000,0),A70*12-1950000)))))))</f>
        <v/>
      </c>
      <c r="J70" s="6">
        <f>LOOKUP(I70,{0,4890001,6550001,23500001},{1040000,670000,620000,0})</f>
        <v/>
      </c>
      <c r="K70" s="6">
        <f>ROUNDDOWN(ROUND(ROUNDDOWN(ROUNDDOWN(MAX(0,I70-J70-B70*12-380000*$D$2),-3)*LOOKUP(ROUNDDOWN(MAX(0,I70-J70-B70*12-380000*$D$2),-3),{0,1950001,3300001,6950001,9000001,18000001,40000001},{0.05,0.1,0.2,0.23,0.33,0.4,0.45})-LOOKUP(ROUNDDOWN(MAX(0,I70-J70-B70*12-380000*$D$2),-3),{0,1950001,3300001,6950001,9000001,18000001,40000001},{0,97500,427500,636000,1536000,2796000,4796000}),0)*1.021,2),-2)</f>
        <v/>
      </c>
      <c r="L70" s="6">
        <f>D70-K70</f>
        <v/>
      </c>
      <c r="M70" s="6">
        <f>L70-H70</f>
        <v/>
      </c>
      <c r="N70" s="8">
        <f>IF(C70=0,"－",L70/C70)</f>
        <v/>
      </c>
      <c r="O70" s="6">
        <f>IF(MAX(0,(A70-B70)-ROUNDUP(IF((A70-B70)&lt;=169444,57500,(A70-B70)*LOOKUP((A70-B70),{0,169445,300000,550000,708331},{0,0.3,0.2,0.1,0})+LOOKUP((A70-B70),{0,169445,300000,550000,708331},{0,6667,36667,91667,162500})),0)-LOOKUP((A70-B70),{0,2120834,2162500,2204167,2245834},{51667,40000,26667,13334,0})-31667*$D$2)&lt;=0,0,ROUND(MAX(0,(A70-B70)-ROUNDUP(IF((A70-B70)&lt;=169444,57500,(A70-B70)*LOOKUP((A70-B70),{0,169445,300000,550000,708331},{0,0.3,0.2,0.1,0})+LOOKUP((A70-B70),{0,169445,300000,550000,708331},{0,6667,36667,91667,162500})),0)-LOOKUP((A70-B70),{0,2120834,2162500,2204167,2245834},{51667,40000,26667,13334,0})-31667*$D$2)*LOOKUP(MAX(0,(A70-B70)-ROUNDUP(IF((A70-B70)&lt;=169444,57500,(A70-B70)*LOOKUP((A70-B70),{0,169445,300000,550000,708331},{0,0.3,0.2,0.1,0})+LOOKUP((A70-B70),{0,169445,300000,550000,708331},{0,6667,36667,91667,162500})),0)-LOOKUP((A70-B70),{0,2120834,2162500,2204167,2245834},{51667,40000,26667,13334,0})-31667*$D$2),{0,162501,275001,579167,750001,1500001,3333334},{0.05105,0.1021,0.2042,0.23483,0.33693,0.4084,0.45945})-LOOKUP(MAX(0,(A70-B70)-ROUNDUP(IF((A70-B70)&lt;=169444,57500,(A70-B70)*LOOKUP((A70-B70),{0,169445,300000,550000,708331},{0,0.3,0.2,0.1,0})+LOOKUP((A70-B70),{0,169445,300000,550000,708331},{0,6667,36667,91667,162500})),0)-LOOKUP((A70-B70),{0,2120834,2162500,2204167,2245834},{51667,40000,26667,13334,0})-31667*$D$2),{0,162501,275001,579167,750001,1500001,3333334},{0,8296,36374,54113,130688,237893,408061}),-1))</f>
        <v/>
      </c>
    </row>
  </sheetData>
  <conditionalFormatting sqref="N5:N70">
    <cfRule type="expression" priority="1" dxfId="0">
      <formula>AND(ISNUMBER(N5),N5&gt;3)</formula>
    </cfRule>
  </conditionalFormatting>
  <conditionalFormatting sqref="L5:L70">
    <cfRule type="expression" priority="2" dxfId="1">
      <formula>L5=MAX($L$5:$L$70)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0" customWidth="1" min="1" max="1"/>
    <col width="11" customWidth="1" min="2" max="2"/>
    <col width="11" customWidth="1" min="3" max="3"/>
    <col width="8" customWidth="1" min="4" max="4"/>
    <col width="12" customWidth="1" min="5" max="5"/>
    <col width="12" customWidth="1" min="6" max="6"/>
    <col width="12" customWidth="1" min="7" max="7"/>
    <col width="12" customWidth="1" min="8" max="8"/>
    <col width="12" customWidth="1" min="9" max="9"/>
    <col width="11" customWidth="1" min="10" max="10"/>
    <col width="11" customWidth="1" min="11" max="11"/>
    <col width="13" customWidth="1" min="12" max="12"/>
    <col width="14" customWidth="1" min="13" max="13"/>
    <col width="11" customWidth="1" min="14" max="14"/>
  </cols>
  <sheetData>
    <row r="1">
      <c r="A1" s="1" t="inlineStr">
        <is>
          <t>会社の還付の合計を、12月・1月・2月に預かる源泉税と比べる。黄色を自社の数字に書き換える（架空の10人）</t>
        </is>
      </c>
    </row>
    <row r="3" ht="44" customHeight="1">
      <c r="A3" s="2" t="inlineStr">
        <is>
          <t>名前</t>
        </is>
      </c>
      <c r="B3" s="2" t="inlineStr">
        <is>
          <t>月給</t>
        </is>
      </c>
      <c r="C3" s="2" t="inlineStr">
        <is>
          <t>社会保険料</t>
        </is>
      </c>
      <c r="D3" s="2" t="inlineStr">
        <is>
          <t>扶養の数</t>
        </is>
      </c>
      <c r="E3" s="2" t="inlineStr">
        <is>
          <t>社会保険料等控除後</t>
        </is>
      </c>
      <c r="F3" s="2" t="inlineStr">
        <is>
          <t>毎月の源泉税（令和8年）</t>
        </is>
      </c>
      <c r="G3" s="2" t="inlineStr">
        <is>
          <t>1〜12月の合計</t>
        </is>
      </c>
      <c r="H3" s="2" t="inlineStr">
        <is>
          <t>給与所得控除後</t>
        </is>
      </c>
      <c r="I3" s="2" t="inlineStr">
        <is>
          <t>基礎控除（改正後）</t>
        </is>
      </c>
      <c r="J3" s="2" t="inlineStr">
        <is>
          <t>年調年税額</t>
        </is>
      </c>
      <c r="K3" s="2" t="inlineStr">
        <is>
          <t>還付される額</t>
        </is>
      </c>
      <c r="L3" s="2" t="inlineStr">
        <is>
          <t>令和9年1月からの毎月の源泉税</t>
        </is>
      </c>
      <c r="M3" s="2" t="inlineStr">
        <is>
          <t>改正前の控除で出した還付（失敗例）</t>
        </is>
      </c>
      <c r="N3" s="2" t="inlineStr">
        <is>
          <t>少なく返す額</t>
        </is>
      </c>
    </row>
    <row r="4">
      <c r="A4" s="5" t="inlineStr">
        <is>
          <t>社員A</t>
        </is>
      </c>
      <c r="B4" s="4" t="n">
        <v>180000</v>
      </c>
      <c r="C4" s="4">
        <f>ROUND(B4*0.14575,0)</f>
        <v/>
      </c>
      <c r="D4" s="5" t="n">
        <v>0</v>
      </c>
      <c r="E4" s="6">
        <f>IF(B4="","",B4-C4)</f>
        <v/>
      </c>
      <c r="F4" s="6">
        <f>IF(B4="","",IF(MAX(0,E4-ROUNDUP(IF(E4&lt;=158333,54167,E4*LOOKUP(E4,{0,158334,300000,550000,708331},{0,0.3,0.2,0.1,0})+LOOKUP(E4,{0,158334,300000,550000,708331},{0,6667,36667,91667,162500})),0)-LOOKUP(E4,{0,2120834,2162500,2204167,2245834},{48334,40000,26667,13334,0})-31667*N(D4))&lt;=0,0,ROUND(MAX(0,E4-ROUNDUP(IF(E4&lt;=158333,54167,E4*LOOKUP(E4,{0,158334,300000,550000,708331},{0,0.3,0.2,0.1,0})+LOOKUP(E4,{0,158334,300000,550000,708331},{0,6667,36667,91667,162500})),0)-LOOKUP(E4,{0,2120834,2162500,2204167,2245834},{48334,40000,26667,13334,0})-31667*N(D4))*LOOKUP(MAX(0,E4-ROUNDUP(IF(E4&lt;=158333,54167,E4*LOOKUP(E4,{0,158334,300000,550000,708331},{0,0.3,0.2,0.1,0})+LOOKUP(E4,{0,158334,300000,550000,708331},{0,6667,36667,91667,162500})),0)-LOOKUP(E4,{0,2120834,2162500,2204167,2245834},{48334,40000,26667,13334,0})-31667*N(D4)),{0,162501,275001,579167,750001,1500001,3333334},{0.05105,0.1021,0.2042,0.23483,0.33693,0.4084,0.45945})-LOOKUP(MAX(0,E4-ROUNDUP(IF(E4&lt;=158333,54167,E4*LOOKUP(E4,{0,158334,300000,550000,708331},{0,0.3,0.2,0.1,0})+LOOKUP(E4,{0,158334,300000,550000,708331},{0,6667,36667,91667,162500})),0)-LOOKUP(E4,{0,2120834,2162500,2204167,2245834},{48334,40000,26667,13334,0})-31667*N(D4)),{0,162501,275001,579167,750001,1500001,3333334},{0,8296,36374,54113,130688,237893,408061}),-1)))</f>
        <v/>
      </c>
      <c r="G4" s="6">
        <f>IF(B4="","",F4*12)</f>
        <v/>
      </c>
      <c r="H4" s="6">
        <f>IF(B4="","",IF(B4*12&lt;691000,0,IF(B4*12&lt;2191000,B4*12-740000,IF(B4*12&lt;2193000,1451000,IF(B4*12&lt;2196000,1453000,IF(B4*12&lt;2200000,1456000,IF(B4*12&lt;6600000,IF(FLOOR(B4*12,4000)&lt;=3600000,FLOOR(B4*12,4000)*0.7-80000,FLOOR(B4*12,4000)*0.8-440000),IF(B4*12&lt;=8500000,ROUNDDOWN(B4*12*0.9-1100000,0),B4*12-1950000))))))))</f>
        <v/>
      </c>
      <c r="I4" s="6">
        <f>IF(B4="","",LOOKUP(H4,{0,4890001,6550001,23500001},{1040000,670000,620000,0}))</f>
        <v/>
      </c>
      <c r="J4" s="6">
        <f>IF(B4="","",ROUNDDOWN(ROUND(ROUNDDOWN(ROUNDDOWN(MAX(0,H4-I4-C4*12-380000*N(D4)),-3)*LOOKUP(ROUNDDOWN(MAX(0,H4-I4-C4*12-380000*N(D4)),-3),{0,1950001,3300001,6950001,9000001,18000001,40000001},{0.05,0.1,0.2,0.23,0.33,0.4,0.45})-LOOKUP(ROUNDDOWN(MAX(0,H4-I4-C4*12-380000*N(D4)),-3),{0,1950001,3300001,6950001,9000001,18000001,40000001},{0,97500,427500,636000,1536000,2796000,4796000}),0)*1.021,2),-2))</f>
        <v/>
      </c>
      <c r="K4" s="6">
        <f>IF(B4="","",MAX(0,G4-J4))</f>
        <v/>
      </c>
      <c r="L4" s="6">
        <f>IF(B4="","",IF(MAX(0,E4-ROUNDUP(IF(E4&lt;=169444,57500,E4*LOOKUP(E4,{0,169445,300000,550000,708331},{0,0.3,0.2,0.1,0})+LOOKUP(E4,{0,169445,300000,550000,708331},{0,6667,36667,91667,162500})),0)-LOOKUP(E4,{0,2120834,2162500,2204167,2245834},{51667,40000,26667,13334,0})-31667*N(D4))&lt;=0,0,ROUND(MAX(0,E4-ROUNDUP(IF(E4&lt;=169444,57500,E4*LOOKUP(E4,{0,169445,300000,550000,708331},{0,0.3,0.2,0.1,0})+LOOKUP(E4,{0,169445,300000,550000,708331},{0,6667,36667,91667,162500})),0)-LOOKUP(E4,{0,2120834,2162500,2204167,2245834},{51667,40000,26667,13334,0})-31667*N(D4))*LOOKUP(MAX(0,E4-ROUNDUP(IF(E4&lt;=169444,57500,E4*LOOKUP(E4,{0,169445,300000,550000,708331},{0,0.3,0.2,0.1,0})+LOOKUP(E4,{0,169445,300000,550000,708331},{0,6667,36667,91667,162500})),0)-LOOKUP(E4,{0,2120834,2162500,2204167,2245834},{51667,40000,26667,13334,0})-31667*N(D4)),{0,162501,275001,579167,750001,1500001,3333334},{0.05105,0.1021,0.2042,0.23483,0.33693,0.4084,0.45945})-LOOKUP(MAX(0,E4-ROUNDUP(IF(E4&lt;=169444,57500,E4*LOOKUP(E4,{0,169445,300000,550000,708331},{0,0.3,0.2,0.1,0})+LOOKUP(E4,{0,169445,300000,550000,708331},{0,6667,36667,91667,162500})),0)-LOOKUP(E4,{0,2120834,2162500,2204167,2245834},{51667,40000,26667,13334,0})-31667*N(D4)),{0,162501,275001,579167,750001,1500001,3333334},{0,8296,36374,54113,130688,237893,408061}),-1)))</f>
        <v/>
      </c>
      <c r="M4" s="6">
        <f>IF(B4="","",MAX(0,G4-ROUNDDOWN(ROUND(ROUNDDOWN(ROUNDDOWN(MAX(0,IF(B4*12&lt;651000,0,IF(B4*12&lt;1900000,B4*12-650000,IF(B4*12&lt;6600000,IF(FLOOR(B4*12,4000)&lt;=3600000,FLOOR(B4*12,4000)*0.7-80000,FLOOR(B4*12,4000)*0.8-440000),IF(B4*12&lt;=8500000,ROUNDDOWN(B4*12*0.9-1100000,0),B4*12-1950000))))-LOOKUP(IF(B4*12&lt;651000,0,IF(B4*12&lt;1900000,B4*12-650000,IF(B4*12&lt;6600000,IF(FLOOR(B4*12,4000)&lt;=3600000,FLOOR(B4*12,4000)*0.7-80000,FLOOR(B4*12,4000)*0.8-440000),IF(B4*12&lt;=8500000,ROUNDDOWN(B4*12*0.9-1100000,0),B4*12-1950000)))),{0,1320001,3360001,4890001,6550001,23500001},{950000,880000,680000,630000,580000,0})-C4*12-380000*N(D4)),-3)*LOOKUP(ROUNDDOWN(MAX(0,IF(B4*12&lt;651000,0,IF(B4*12&lt;1900000,B4*12-650000,IF(B4*12&lt;6600000,IF(FLOOR(B4*12,4000)&lt;=3600000,FLOOR(B4*12,4000)*0.7-80000,FLOOR(B4*12,4000)*0.8-440000),IF(B4*12&lt;=8500000,ROUNDDOWN(B4*12*0.9-1100000,0),B4*12-1950000))))-LOOKUP(IF(B4*12&lt;651000,0,IF(B4*12&lt;1900000,B4*12-650000,IF(B4*12&lt;6600000,IF(FLOOR(B4*12,4000)&lt;=3600000,FLOOR(B4*12,4000)*0.7-80000,FLOOR(B4*12,4000)*0.8-440000),IF(B4*12&lt;=8500000,ROUNDDOWN(B4*12*0.9-1100000,0),B4*12-1950000)))),{0,1320001,3360001,4890001,6550001,23500001},{950000,880000,680000,630000,580000,0})-C4*12-380000*N(D4)),-3),{0,1950001,3300001,6950001,9000001,18000001,40000001},{0.05,0.1,0.2,0.23,0.33,0.4,0.45})-LOOKUP(ROUNDDOWN(MAX(0,IF(B4*12&lt;651000,0,IF(B4*12&lt;1900000,B4*12-650000,IF(B4*12&lt;6600000,IF(FLOOR(B4*12,4000)&lt;=3600000,FLOOR(B4*12,4000)*0.7-80000,FLOOR(B4*12,4000)*0.8-440000),IF(B4*12&lt;=8500000,ROUNDDOWN(B4*12*0.9-1100000,0),B4*12-1950000))))-LOOKUP(IF(B4*12&lt;651000,0,IF(B4*12&lt;1900000,B4*12-650000,IF(B4*12&lt;6600000,IF(FLOOR(B4*12,4000)&lt;=3600000,FLOOR(B4*12,4000)*0.7-80000,FLOOR(B4*12,4000)*0.8-440000),IF(B4*12&lt;=8500000,ROUNDDOWN(B4*12*0.9-1100000,0),B4*12-1950000)))),{0,1320001,3360001,4890001,6550001,23500001},{950000,880000,680000,630000,580000,0})-C4*12-380000*N(D4)),-3),{0,1950001,3300001,6950001,9000001,18000001,40000001},{0,97500,427500,636000,1536000,2796000,4796000}),0)*1.021,2),-2)))</f>
        <v/>
      </c>
      <c r="N4" s="6">
        <f>IF(B4="","",K4-M4)</f>
        <v/>
      </c>
    </row>
    <row r="5">
      <c r="A5" s="5" t="inlineStr">
        <is>
          <t>社員B</t>
        </is>
      </c>
      <c r="B5" s="4" t="n">
        <v>200000</v>
      </c>
      <c r="C5" s="4">
        <f>ROUND(B5*0.14575,0)</f>
        <v/>
      </c>
      <c r="D5" s="5" t="n">
        <v>0</v>
      </c>
      <c r="E5" s="6">
        <f>IF(B5="","",B5-C5)</f>
        <v/>
      </c>
      <c r="F5" s="6">
        <f>IF(B5="","",IF(MAX(0,E5-ROUNDUP(IF(E5&lt;=158333,54167,E5*LOOKUP(E5,{0,158334,300000,550000,708331},{0,0.3,0.2,0.1,0})+LOOKUP(E5,{0,158334,300000,550000,708331},{0,6667,36667,91667,162500})),0)-LOOKUP(E5,{0,2120834,2162500,2204167,2245834},{48334,40000,26667,13334,0})-31667*N(D5))&lt;=0,0,ROUND(MAX(0,E5-ROUNDUP(IF(E5&lt;=158333,54167,E5*LOOKUP(E5,{0,158334,300000,550000,708331},{0,0.3,0.2,0.1,0})+LOOKUP(E5,{0,158334,300000,550000,708331},{0,6667,36667,91667,162500})),0)-LOOKUP(E5,{0,2120834,2162500,2204167,2245834},{48334,40000,26667,13334,0})-31667*N(D5))*LOOKUP(MAX(0,E5-ROUNDUP(IF(E5&lt;=158333,54167,E5*LOOKUP(E5,{0,158334,300000,550000,708331},{0,0.3,0.2,0.1,0})+LOOKUP(E5,{0,158334,300000,550000,708331},{0,6667,36667,91667,162500})),0)-LOOKUP(E5,{0,2120834,2162500,2204167,2245834},{48334,40000,26667,13334,0})-31667*N(D5)),{0,162501,275001,579167,750001,1500001,3333334},{0.05105,0.1021,0.2042,0.23483,0.33693,0.4084,0.45945})-LOOKUP(MAX(0,E5-ROUNDUP(IF(E5&lt;=158333,54167,E5*LOOKUP(E5,{0,158334,300000,550000,708331},{0,0.3,0.2,0.1,0})+LOOKUP(E5,{0,158334,300000,550000,708331},{0,6667,36667,91667,162500})),0)-LOOKUP(E5,{0,2120834,2162500,2204167,2245834},{48334,40000,26667,13334,0})-31667*N(D5)),{0,162501,275001,579167,750001,1500001,3333334},{0,8296,36374,54113,130688,237893,408061}),-1)))</f>
        <v/>
      </c>
      <c r="G5" s="6">
        <f>IF(B5="","",F5*12)</f>
        <v/>
      </c>
      <c r="H5" s="6">
        <f>IF(B5="","",IF(B5*12&lt;691000,0,IF(B5*12&lt;2191000,B5*12-740000,IF(B5*12&lt;2193000,1451000,IF(B5*12&lt;2196000,1453000,IF(B5*12&lt;2200000,1456000,IF(B5*12&lt;6600000,IF(FLOOR(B5*12,4000)&lt;=3600000,FLOOR(B5*12,4000)*0.7-80000,FLOOR(B5*12,4000)*0.8-440000),IF(B5*12&lt;=8500000,ROUNDDOWN(B5*12*0.9-1100000,0),B5*12-1950000))))))))</f>
        <v/>
      </c>
      <c r="I5" s="6">
        <f>IF(B5="","",LOOKUP(H5,{0,4890001,6550001,23500001},{1040000,670000,620000,0}))</f>
        <v/>
      </c>
      <c r="J5" s="6">
        <f>IF(B5="","",ROUNDDOWN(ROUND(ROUNDDOWN(ROUNDDOWN(MAX(0,H5-I5-C5*12-380000*N(D5)),-3)*LOOKUP(ROUNDDOWN(MAX(0,H5-I5-C5*12-380000*N(D5)),-3),{0,1950001,3300001,6950001,9000001,18000001,40000001},{0.05,0.1,0.2,0.23,0.33,0.4,0.45})-LOOKUP(ROUNDDOWN(MAX(0,H5-I5-C5*12-380000*N(D5)),-3),{0,1950001,3300001,6950001,9000001,18000001,40000001},{0,97500,427500,636000,1536000,2796000,4796000}),0)*1.021,2),-2))</f>
        <v/>
      </c>
      <c r="K5" s="6">
        <f>IF(B5="","",MAX(0,G5-J5))</f>
        <v/>
      </c>
      <c r="L5" s="6">
        <f>IF(B5="","",IF(MAX(0,E5-ROUNDUP(IF(E5&lt;=169444,57500,E5*LOOKUP(E5,{0,169445,300000,550000,708331},{0,0.3,0.2,0.1,0})+LOOKUP(E5,{0,169445,300000,550000,708331},{0,6667,36667,91667,162500})),0)-LOOKUP(E5,{0,2120834,2162500,2204167,2245834},{51667,40000,26667,13334,0})-31667*N(D5))&lt;=0,0,ROUND(MAX(0,E5-ROUNDUP(IF(E5&lt;=169444,57500,E5*LOOKUP(E5,{0,169445,300000,550000,708331},{0,0.3,0.2,0.1,0})+LOOKUP(E5,{0,169445,300000,550000,708331},{0,6667,36667,91667,162500})),0)-LOOKUP(E5,{0,2120834,2162500,2204167,2245834},{51667,40000,26667,13334,0})-31667*N(D5))*LOOKUP(MAX(0,E5-ROUNDUP(IF(E5&lt;=169444,57500,E5*LOOKUP(E5,{0,169445,300000,550000,708331},{0,0.3,0.2,0.1,0})+LOOKUP(E5,{0,169445,300000,550000,708331},{0,6667,36667,91667,162500})),0)-LOOKUP(E5,{0,2120834,2162500,2204167,2245834},{51667,40000,26667,13334,0})-31667*N(D5)),{0,162501,275001,579167,750001,1500001,3333334},{0.05105,0.1021,0.2042,0.23483,0.33693,0.4084,0.45945})-LOOKUP(MAX(0,E5-ROUNDUP(IF(E5&lt;=169444,57500,E5*LOOKUP(E5,{0,169445,300000,550000,708331},{0,0.3,0.2,0.1,0})+LOOKUP(E5,{0,169445,300000,550000,708331},{0,6667,36667,91667,162500})),0)-LOOKUP(E5,{0,2120834,2162500,2204167,2245834},{51667,40000,26667,13334,0})-31667*N(D5)),{0,162501,275001,579167,750001,1500001,3333334},{0,8296,36374,54113,130688,237893,408061}),-1)))</f>
        <v/>
      </c>
      <c r="M5" s="6">
        <f>IF(B5="","",MAX(0,G5-ROUNDDOWN(ROUND(ROUNDDOWN(ROUNDDOWN(MAX(0,IF(B5*12&lt;651000,0,IF(B5*12&lt;1900000,B5*12-650000,IF(B5*12&lt;6600000,IF(FLOOR(B5*12,4000)&lt;=3600000,FLOOR(B5*12,4000)*0.7-80000,FLOOR(B5*12,4000)*0.8-440000),IF(B5*12&lt;=8500000,ROUNDDOWN(B5*12*0.9-1100000,0),B5*12-1950000))))-LOOKUP(IF(B5*12&lt;651000,0,IF(B5*12&lt;1900000,B5*12-650000,IF(B5*12&lt;6600000,IF(FLOOR(B5*12,4000)&lt;=3600000,FLOOR(B5*12,4000)*0.7-80000,FLOOR(B5*12,4000)*0.8-440000),IF(B5*12&lt;=8500000,ROUNDDOWN(B5*12*0.9-1100000,0),B5*12-1950000)))),{0,1320001,3360001,4890001,6550001,23500001},{950000,880000,680000,630000,580000,0})-C5*12-380000*N(D5)),-3)*LOOKUP(ROUNDDOWN(MAX(0,IF(B5*12&lt;651000,0,IF(B5*12&lt;1900000,B5*12-650000,IF(B5*12&lt;6600000,IF(FLOOR(B5*12,4000)&lt;=3600000,FLOOR(B5*12,4000)*0.7-80000,FLOOR(B5*12,4000)*0.8-440000),IF(B5*12&lt;=8500000,ROUNDDOWN(B5*12*0.9-1100000,0),B5*12-1950000))))-LOOKUP(IF(B5*12&lt;651000,0,IF(B5*12&lt;1900000,B5*12-650000,IF(B5*12&lt;6600000,IF(FLOOR(B5*12,4000)&lt;=3600000,FLOOR(B5*12,4000)*0.7-80000,FLOOR(B5*12,4000)*0.8-440000),IF(B5*12&lt;=8500000,ROUNDDOWN(B5*12*0.9-1100000,0),B5*12-1950000)))),{0,1320001,3360001,4890001,6550001,23500001},{950000,880000,680000,630000,580000,0})-C5*12-380000*N(D5)),-3),{0,1950001,3300001,6950001,9000001,18000001,40000001},{0.05,0.1,0.2,0.23,0.33,0.4,0.45})-LOOKUP(ROUNDDOWN(MAX(0,IF(B5*12&lt;651000,0,IF(B5*12&lt;1900000,B5*12-650000,IF(B5*12&lt;6600000,IF(FLOOR(B5*12,4000)&lt;=3600000,FLOOR(B5*12,4000)*0.7-80000,FLOOR(B5*12,4000)*0.8-440000),IF(B5*12&lt;=8500000,ROUNDDOWN(B5*12*0.9-1100000,0),B5*12-1950000))))-LOOKUP(IF(B5*12&lt;651000,0,IF(B5*12&lt;1900000,B5*12-650000,IF(B5*12&lt;6600000,IF(FLOOR(B5*12,4000)&lt;=3600000,FLOOR(B5*12,4000)*0.7-80000,FLOOR(B5*12,4000)*0.8-440000),IF(B5*12&lt;=8500000,ROUNDDOWN(B5*12*0.9-1100000,0),B5*12-1950000)))),{0,1320001,3360001,4890001,6550001,23500001},{950000,880000,680000,630000,580000,0})-C5*12-380000*N(D5)),-3),{0,1950001,3300001,6950001,9000001,18000001,40000001},{0,97500,427500,636000,1536000,2796000,4796000}),0)*1.021,2),-2)))</f>
        <v/>
      </c>
      <c r="N5" s="6">
        <f>IF(B5="","",K5-M5)</f>
        <v/>
      </c>
    </row>
    <row r="6">
      <c r="A6" s="5" t="inlineStr">
        <is>
          <t>社員C</t>
        </is>
      </c>
      <c r="B6" s="4" t="n">
        <v>220000</v>
      </c>
      <c r="C6" s="4">
        <f>ROUND(B6*0.14575,0)</f>
        <v/>
      </c>
      <c r="D6" s="5" t="n">
        <v>0</v>
      </c>
      <c r="E6" s="6">
        <f>IF(B6="","",B6-C6)</f>
        <v/>
      </c>
      <c r="F6" s="6">
        <f>IF(B6="","",IF(MAX(0,E6-ROUNDUP(IF(E6&lt;=158333,54167,E6*LOOKUP(E6,{0,158334,300000,550000,708331},{0,0.3,0.2,0.1,0})+LOOKUP(E6,{0,158334,300000,550000,708331},{0,6667,36667,91667,162500})),0)-LOOKUP(E6,{0,2120834,2162500,2204167,2245834},{48334,40000,26667,13334,0})-31667*N(D6))&lt;=0,0,ROUND(MAX(0,E6-ROUNDUP(IF(E6&lt;=158333,54167,E6*LOOKUP(E6,{0,158334,300000,550000,708331},{0,0.3,0.2,0.1,0})+LOOKUP(E6,{0,158334,300000,550000,708331},{0,6667,36667,91667,162500})),0)-LOOKUP(E6,{0,2120834,2162500,2204167,2245834},{48334,40000,26667,13334,0})-31667*N(D6))*LOOKUP(MAX(0,E6-ROUNDUP(IF(E6&lt;=158333,54167,E6*LOOKUP(E6,{0,158334,300000,550000,708331},{0,0.3,0.2,0.1,0})+LOOKUP(E6,{0,158334,300000,550000,708331},{0,6667,36667,91667,162500})),0)-LOOKUP(E6,{0,2120834,2162500,2204167,2245834},{48334,40000,26667,13334,0})-31667*N(D6)),{0,162501,275001,579167,750001,1500001,3333334},{0.05105,0.1021,0.2042,0.23483,0.33693,0.4084,0.45945})-LOOKUP(MAX(0,E6-ROUNDUP(IF(E6&lt;=158333,54167,E6*LOOKUP(E6,{0,158334,300000,550000,708331},{0,0.3,0.2,0.1,0})+LOOKUP(E6,{0,158334,300000,550000,708331},{0,6667,36667,91667,162500})),0)-LOOKUP(E6,{0,2120834,2162500,2204167,2245834},{48334,40000,26667,13334,0})-31667*N(D6)),{0,162501,275001,579167,750001,1500001,3333334},{0,8296,36374,54113,130688,237893,408061}),-1)))</f>
        <v/>
      </c>
      <c r="G6" s="6">
        <f>IF(B6="","",F6*12)</f>
        <v/>
      </c>
      <c r="H6" s="6">
        <f>IF(B6="","",IF(B6*12&lt;691000,0,IF(B6*12&lt;2191000,B6*12-740000,IF(B6*12&lt;2193000,1451000,IF(B6*12&lt;2196000,1453000,IF(B6*12&lt;2200000,1456000,IF(B6*12&lt;6600000,IF(FLOOR(B6*12,4000)&lt;=3600000,FLOOR(B6*12,4000)*0.7-80000,FLOOR(B6*12,4000)*0.8-440000),IF(B6*12&lt;=8500000,ROUNDDOWN(B6*12*0.9-1100000,0),B6*12-1950000))))))))</f>
        <v/>
      </c>
      <c r="I6" s="6">
        <f>IF(B6="","",LOOKUP(H6,{0,4890001,6550001,23500001},{1040000,670000,620000,0}))</f>
        <v/>
      </c>
      <c r="J6" s="6">
        <f>IF(B6="","",ROUNDDOWN(ROUND(ROUNDDOWN(ROUNDDOWN(MAX(0,H6-I6-C6*12-380000*N(D6)),-3)*LOOKUP(ROUNDDOWN(MAX(0,H6-I6-C6*12-380000*N(D6)),-3),{0,1950001,3300001,6950001,9000001,18000001,40000001},{0.05,0.1,0.2,0.23,0.33,0.4,0.45})-LOOKUP(ROUNDDOWN(MAX(0,H6-I6-C6*12-380000*N(D6)),-3),{0,1950001,3300001,6950001,9000001,18000001,40000001},{0,97500,427500,636000,1536000,2796000,4796000}),0)*1.021,2),-2))</f>
        <v/>
      </c>
      <c r="K6" s="6">
        <f>IF(B6="","",MAX(0,G6-J6))</f>
        <v/>
      </c>
      <c r="L6" s="6">
        <f>IF(B6="","",IF(MAX(0,E6-ROUNDUP(IF(E6&lt;=169444,57500,E6*LOOKUP(E6,{0,169445,300000,550000,708331},{0,0.3,0.2,0.1,0})+LOOKUP(E6,{0,169445,300000,550000,708331},{0,6667,36667,91667,162500})),0)-LOOKUP(E6,{0,2120834,2162500,2204167,2245834},{51667,40000,26667,13334,0})-31667*N(D6))&lt;=0,0,ROUND(MAX(0,E6-ROUNDUP(IF(E6&lt;=169444,57500,E6*LOOKUP(E6,{0,169445,300000,550000,708331},{0,0.3,0.2,0.1,0})+LOOKUP(E6,{0,169445,300000,550000,708331},{0,6667,36667,91667,162500})),0)-LOOKUP(E6,{0,2120834,2162500,2204167,2245834},{51667,40000,26667,13334,0})-31667*N(D6))*LOOKUP(MAX(0,E6-ROUNDUP(IF(E6&lt;=169444,57500,E6*LOOKUP(E6,{0,169445,300000,550000,708331},{0,0.3,0.2,0.1,0})+LOOKUP(E6,{0,169445,300000,550000,708331},{0,6667,36667,91667,162500})),0)-LOOKUP(E6,{0,2120834,2162500,2204167,2245834},{51667,40000,26667,13334,0})-31667*N(D6)),{0,162501,275001,579167,750001,1500001,3333334},{0.05105,0.1021,0.2042,0.23483,0.33693,0.4084,0.45945})-LOOKUP(MAX(0,E6-ROUNDUP(IF(E6&lt;=169444,57500,E6*LOOKUP(E6,{0,169445,300000,550000,708331},{0,0.3,0.2,0.1,0})+LOOKUP(E6,{0,169445,300000,550000,708331},{0,6667,36667,91667,162500})),0)-LOOKUP(E6,{0,2120834,2162500,2204167,2245834},{51667,40000,26667,13334,0})-31667*N(D6)),{0,162501,275001,579167,750001,1500001,3333334},{0,8296,36374,54113,130688,237893,408061}),-1)))</f>
        <v/>
      </c>
      <c r="M6" s="6">
        <f>IF(B6="","",MAX(0,G6-ROUNDDOWN(ROUND(ROUNDDOWN(ROUNDDOWN(MAX(0,IF(B6*12&lt;651000,0,IF(B6*12&lt;1900000,B6*12-650000,IF(B6*12&lt;6600000,IF(FLOOR(B6*12,4000)&lt;=3600000,FLOOR(B6*12,4000)*0.7-80000,FLOOR(B6*12,4000)*0.8-440000),IF(B6*12&lt;=8500000,ROUNDDOWN(B6*12*0.9-1100000,0),B6*12-1950000))))-LOOKUP(IF(B6*12&lt;651000,0,IF(B6*12&lt;1900000,B6*12-650000,IF(B6*12&lt;6600000,IF(FLOOR(B6*12,4000)&lt;=3600000,FLOOR(B6*12,4000)*0.7-80000,FLOOR(B6*12,4000)*0.8-440000),IF(B6*12&lt;=8500000,ROUNDDOWN(B6*12*0.9-1100000,0),B6*12-1950000)))),{0,1320001,3360001,4890001,6550001,23500001},{950000,880000,680000,630000,580000,0})-C6*12-380000*N(D6)),-3)*LOOKUP(ROUNDDOWN(MAX(0,IF(B6*12&lt;651000,0,IF(B6*12&lt;1900000,B6*12-650000,IF(B6*12&lt;6600000,IF(FLOOR(B6*12,4000)&lt;=3600000,FLOOR(B6*12,4000)*0.7-80000,FLOOR(B6*12,4000)*0.8-440000),IF(B6*12&lt;=8500000,ROUNDDOWN(B6*12*0.9-1100000,0),B6*12-1950000))))-LOOKUP(IF(B6*12&lt;651000,0,IF(B6*12&lt;1900000,B6*12-650000,IF(B6*12&lt;6600000,IF(FLOOR(B6*12,4000)&lt;=3600000,FLOOR(B6*12,4000)*0.7-80000,FLOOR(B6*12,4000)*0.8-440000),IF(B6*12&lt;=8500000,ROUNDDOWN(B6*12*0.9-1100000,0),B6*12-1950000)))),{0,1320001,3360001,4890001,6550001,23500001},{950000,880000,680000,630000,580000,0})-C6*12-380000*N(D6)),-3),{0,1950001,3300001,6950001,9000001,18000001,40000001},{0.05,0.1,0.2,0.23,0.33,0.4,0.45})-LOOKUP(ROUNDDOWN(MAX(0,IF(B6*12&lt;651000,0,IF(B6*12&lt;1900000,B6*12-650000,IF(B6*12&lt;6600000,IF(FLOOR(B6*12,4000)&lt;=3600000,FLOOR(B6*12,4000)*0.7-80000,FLOOR(B6*12,4000)*0.8-440000),IF(B6*12&lt;=8500000,ROUNDDOWN(B6*12*0.9-1100000,0),B6*12-1950000))))-LOOKUP(IF(B6*12&lt;651000,0,IF(B6*12&lt;1900000,B6*12-650000,IF(B6*12&lt;6600000,IF(FLOOR(B6*12,4000)&lt;=3600000,FLOOR(B6*12,4000)*0.7-80000,FLOOR(B6*12,4000)*0.8-440000),IF(B6*12&lt;=8500000,ROUNDDOWN(B6*12*0.9-1100000,0),B6*12-1950000)))),{0,1320001,3360001,4890001,6550001,23500001},{950000,880000,680000,630000,580000,0})-C6*12-380000*N(D6)),-3),{0,1950001,3300001,6950001,9000001,18000001,40000001},{0,97500,427500,636000,1536000,2796000,4796000}),0)*1.021,2),-2)))</f>
        <v/>
      </c>
      <c r="N6" s="6">
        <f>IF(B6="","",K6-M6)</f>
        <v/>
      </c>
    </row>
    <row r="7">
      <c r="A7" s="5" t="inlineStr">
        <is>
          <t>社員D</t>
        </is>
      </c>
      <c r="B7" s="4" t="n">
        <v>250000</v>
      </c>
      <c r="C7" s="4">
        <f>ROUND(B7*0.14575,0)</f>
        <v/>
      </c>
      <c r="D7" s="5" t="n">
        <v>0</v>
      </c>
      <c r="E7" s="6">
        <f>IF(B7="","",B7-C7)</f>
        <v/>
      </c>
      <c r="F7" s="6">
        <f>IF(B7="","",IF(MAX(0,E7-ROUNDUP(IF(E7&lt;=158333,54167,E7*LOOKUP(E7,{0,158334,300000,550000,708331},{0,0.3,0.2,0.1,0})+LOOKUP(E7,{0,158334,300000,550000,708331},{0,6667,36667,91667,162500})),0)-LOOKUP(E7,{0,2120834,2162500,2204167,2245834},{48334,40000,26667,13334,0})-31667*N(D7))&lt;=0,0,ROUND(MAX(0,E7-ROUNDUP(IF(E7&lt;=158333,54167,E7*LOOKUP(E7,{0,158334,300000,550000,708331},{0,0.3,0.2,0.1,0})+LOOKUP(E7,{0,158334,300000,550000,708331},{0,6667,36667,91667,162500})),0)-LOOKUP(E7,{0,2120834,2162500,2204167,2245834},{48334,40000,26667,13334,0})-31667*N(D7))*LOOKUP(MAX(0,E7-ROUNDUP(IF(E7&lt;=158333,54167,E7*LOOKUP(E7,{0,158334,300000,550000,708331},{0,0.3,0.2,0.1,0})+LOOKUP(E7,{0,158334,300000,550000,708331},{0,6667,36667,91667,162500})),0)-LOOKUP(E7,{0,2120834,2162500,2204167,2245834},{48334,40000,26667,13334,0})-31667*N(D7)),{0,162501,275001,579167,750001,1500001,3333334},{0.05105,0.1021,0.2042,0.23483,0.33693,0.4084,0.45945})-LOOKUP(MAX(0,E7-ROUNDUP(IF(E7&lt;=158333,54167,E7*LOOKUP(E7,{0,158334,300000,550000,708331},{0,0.3,0.2,0.1,0})+LOOKUP(E7,{0,158334,300000,550000,708331},{0,6667,36667,91667,162500})),0)-LOOKUP(E7,{0,2120834,2162500,2204167,2245834},{48334,40000,26667,13334,0})-31667*N(D7)),{0,162501,275001,579167,750001,1500001,3333334},{0,8296,36374,54113,130688,237893,408061}),-1)))</f>
        <v/>
      </c>
      <c r="G7" s="6">
        <f>IF(B7="","",F7*12)</f>
        <v/>
      </c>
      <c r="H7" s="6">
        <f>IF(B7="","",IF(B7*12&lt;691000,0,IF(B7*12&lt;2191000,B7*12-740000,IF(B7*12&lt;2193000,1451000,IF(B7*12&lt;2196000,1453000,IF(B7*12&lt;2200000,1456000,IF(B7*12&lt;6600000,IF(FLOOR(B7*12,4000)&lt;=3600000,FLOOR(B7*12,4000)*0.7-80000,FLOOR(B7*12,4000)*0.8-440000),IF(B7*12&lt;=8500000,ROUNDDOWN(B7*12*0.9-1100000,0),B7*12-1950000))))))))</f>
        <v/>
      </c>
      <c r="I7" s="6">
        <f>IF(B7="","",LOOKUP(H7,{0,4890001,6550001,23500001},{1040000,670000,620000,0}))</f>
        <v/>
      </c>
      <c r="J7" s="6">
        <f>IF(B7="","",ROUNDDOWN(ROUND(ROUNDDOWN(ROUNDDOWN(MAX(0,H7-I7-C7*12-380000*N(D7)),-3)*LOOKUP(ROUNDDOWN(MAX(0,H7-I7-C7*12-380000*N(D7)),-3),{0,1950001,3300001,6950001,9000001,18000001,40000001},{0.05,0.1,0.2,0.23,0.33,0.4,0.45})-LOOKUP(ROUNDDOWN(MAX(0,H7-I7-C7*12-380000*N(D7)),-3),{0,1950001,3300001,6950001,9000001,18000001,40000001},{0,97500,427500,636000,1536000,2796000,4796000}),0)*1.021,2),-2))</f>
        <v/>
      </c>
      <c r="K7" s="6">
        <f>IF(B7="","",MAX(0,G7-J7))</f>
        <v/>
      </c>
      <c r="L7" s="6">
        <f>IF(B7="","",IF(MAX(0,E7-ROUNDUP(IF(E7&lt;=169444,57500,E7*LOOKUP(E7,{0,169445,300000,550000,708331},{0,0.3,0.2,0.1,0})+LOOKUP(E7,{0,169445,300000,550000,708331},{0,6667,36667,91667,162500})),0)-LOOKUP(E7,{0,2120834,2162500,2204167,2245834},{51667,40000,26667,13334,0})-31667*N(D7))&lt;=0,0,ROUND(MAX(0,E7-ROUNDUP(IF(E7&lt;=169444,57500,E7*LOOKUP(E7,{0,169445,300000,550000,708331},{0,0.3,0.2,0.1,0})+LOOKUP(E7,{0,169445,300000,550000,708331},{0,6667,36667,91667,162500})),0)-LOOKUP(E7,{0,2120834,2162500,2204167,2245834},{51667,40000,26667,13334,0})-31667*N(D7))*LOOKUP(MAX(0,E7-ROUNDUP(IF(E7&lt;=169444,57500,E7*LOOKUP(E7,{0,169445,300000,550000,708331},{0,0.3,0.2,0.1,0})+LOOKUP(E7,{0,169445,300000,550000,708331},{0,6667,36667,91667,162500})),0)-LOOKUP(E7,{0,2120834,2162500,2204167,2245834},{51667,40000,26667,13334,0})-31667*N(D7)),{0,162501,275001,579167,750001,1500001,3333334},{0.05105,0.1021,0.2042,0.23483,0.33693,0.4084,0.45945})-LOOKUP(MAX(0,E7-ROUNDUP(IF(E7&lt;=169444,57500,E7*LOOKUP(E7,{0,169445,300000,550000,708331},{0,0.3,0.2,0.1,0})+LOOKUP(E7,{0,169445,300000,550000,708331},{0,6667,36667,91667,162500})),0)-LOOKUP(E7,{0,2120834,2162500,2204167,2245834},{51667,40000,26667,13334,0})-31667*N(D7)),{0,162501,275001,579167,750001,1500001,3333334},{0,8296,36374,54113,130688,237893,408061}),-1)))</f>
        <v/>
      </c>
      <c r="M7" s="6">
        <f>IF(B7="","",MAX(0,G7-ROUNDDOWN(ROUND(ROUNDDOWN(ROUNDDOWN(MAX(0,IF(B7*12&lt;651000,0,IF(B7*12&lt;1900000,B7*12-650000,IF(B7*12&lt;6600000,IF(FLOOR(B7*12,4000)&lt;=3600000,FLOOR(B7*12,4000)*0.7-80000,FLOOR(B7*12,4000)*0.8-440000),IF(B7*12&lt;=8500000,ROUNDDOWN(B7*12*0.9-1100000,0),B7*12-1950000))))-LOOKUP(IF(B7*12&lt;651000,0,IF(B7*12&lt;1900000,B7*12-650000,IF(B7*12&lt;6600000,IF(FLOOR(B7*12,4000)&lt;=3600000,FLOOR(B7*12,4000)*0.7-80000,FLOOR(B7*12,4000)*0.8-440000),IF(B7*12&lt;=8500000,ROUNDDOWN(B7*12*0.9-1100000,0),B7*12-1950000)))),{0,1320001,3360001,4890001,6550001,23500001},{950000,880000,680000,630000,580000,0})-C7*12-380000*N(D7)),-3)*LOOKUP(ROUNDDOWN(MAX(0,IF(B7*12&lt;651000,0,IF(B7*12&lt;1900000,B7*12-650000,IF(B7*12&lt;6600000,IF(FLOOR(B7*12,4000)&lt;=3600000,FLOOR(B7*12,4000)*0.7-80000,FLOOR(B7*12,4000)*0.8-440000),IF(B7*12&lt;=8500000,ROUNDDOWN(B7*12*0.9-1100000,0),B7*12-1950000))))-LOOKUP(IF(B7*12&lt;651000,0,IF(B7*12&lt;1900000,B7*12-650000,IF(B7*12&lt;6600000,IF(FLOOR(B7*12,4000)&lt;=3600000,FLOOR(B7*12,4000)*0.7-80000,FLOOR(B7*12,4000)*0.8-440000),IF(B7*12&lt;=8500000,ROUNDDOWN(B7*12*0.9-1100000,0),B7*12-1950000)))),{0,1320001,3360001,4890001,6550001,23500001},{950000,880000,680000,630000,580000,0})-C7*12-380000*N(D7)),-3),{0,1950001,3300001,6950001,9000001,18000001,40000001},{0.05,0.1,0.2,0.23,0.33,0.4,0.45})-LOOKUP(ROUNDDOWN(MAX(0,IF(B7*12&lt;651000,0,IF(B7*12&lt;1900000,B7*12-650000,IF(B7*12&lt;6600000,IF(FLOOR(B7*12,4000)&lt;=3600000,FLOOR(B7*12,4000)*0.7-80000,FLOOR(B7*12,4000)*0.8-440000),IF(B7*12&lt;=8500000,ROUNDDOWN(B7*12*0.9-1100000,0),B7*12-1950000))))-LOOKUP(IF(B7*12&lt;651000,0,IF(B7*12&lt;1900000,B7*12-650000,IF(B7*12&lt;6600000,IF(FLOOR(B7*12,4000)&lt;=3600000,FLOOR(B7*12,4000)*0.7-80000,FLOOR(B7*12,4000)*0.8-440000),IF(B7*12&lt;=8500000,ROUNDDOWN(B7*12*0.9-1100000,0),B7*12-1950000)))),{0,1320001,3360001,4890001,6550001,23500001},{950000,880000,680000,630000,580000,0})-C7*12-380000*N(D7)),-3),{0,1950001,3300001,6950001,9000001,18000001,40000001},{0,97500,427500,636000,1536000,2796000,4796000}),0)*1.021,2),-2)))</f>
        <v/>
      </c>
      <c r="N7" s="6">
        <f>IF(B7="","",K7-M7)</f>
        <v/>
      </c>
    </row>
    <row r="8">
      <c r="A8" s="5" t="inlineStr">
        <is>
          <t>社員E</t>
        </is>
      </c>
      <c r="B8" s="4" t="n">
        <v>260000</v>
      </c>
      <c r="C8" s="4">
        <f>ROUND(B8*0.14575,0)</f>
        <v/>
      </c>
      <c r="D8" s="5" t="n">
        <v>1</v>
      </c>
      <c r="E8" s="6">
        <f>IF(B8="","",B8-C8)</f>
        <v/>
      </c>
      <c r="F8" s="6">
        <f>IF(B8="","",IF(MAX(0,E8-ROUNDUP(IF(E8&lt;=158333,54167,E8*LOOKUP(E8,{0,158334,300000,550000,708331},{0,0.3,0.2,0.1,0})+LOOKUP(E8,{0,158334,300000,550000,708331},{0,6667,36667,91667,162500})),0)-LOOKUP(E8,{0,2120834,2162500,2204167,2245834},{48334,40000,26667,13334,0})-31667*N(D8))&lt;=0,0,ROUND(MAX(0,E8-ROUNDUP(IF(E8&lt;=158333,54167,E8*LOOKUP(E8,{0,158334,300000,550000,708331},{0,0.3,0.2,0.1,0})+LOOKUP(E8,{0,158334,300000,550000,708331},{0,6667,36667,91667,162500})),0)-LOOKUP(E8,{0,2120834,2162500,2204167,2245834},{48334,40000,26667,13334,0})-31667*N(D8))*LOOKUP(MAX(0,E8-ROUNDUP(IF(E8&lt;=158333,54167,E8*LOOKUP(E8,{0,158334,300000,550000,708331},{0,0.3,0.2,0.1,0})+LOOKUP(E8,{0,158334,300000,550000,708331},{0,6667,36667,91667,162500})),0)-LOOKUP(E8,{0,2120834,2162500,2204167,2245834},{48334,40000,26667,13334,0})-31667*N(D8)),{0,162501,275001,579167,750001,1500001,3333334},{0.05105,0.1021,0.2042,0.23483,0.33693,0.4084,0.45945})-LOOKUP(MAX(0,E8-ROUNDUP(IF(E8&lt;=158333,54167,E8*LOOKUP(E8,{0,158334,300000,550000,708331},{0,0.3,0.2,0.1,0})+LOOKUP(E8,{0,158334,300000,550000,708331},{0,6667,36667,91667,162500})),0)-LOOKUP(E8,{0,2120834,2162500,2204167,2245834},{48334,40000,26667,13334,0})-31667*N(D8)),{0,162501,275001,579167,750001,1500001,3333334},{0,8296,36374,54113,130688,237893,408061}),-1)))</f>
        <v/>
      </c>
      <c r="G8" s="6">
        <f>IF(B8="","",F8*12)</f>
        <v/>
      </c>
      <c r="H8" s="6">
        <f>IF(B8="","",IF(B8*12&lt;691000,0,IF(B8*12&lt;2191000,B8*12-740000,IF(B8*12&lt;2193000,1451000,IF(B8*12&lt;2196000,1453000,IF(B8*12&lt;2200000,1456000,IF(B8*12&lt;6600000,IF(FLOOR(B8*12,4000)&lt;=3600000,FLOOR(B8*12,4000)*0.7-80000,FLOOR(B8*12,4000)*0.8-440000),IF(B8*12&lt;=8500000,ROUNDDOWN(B8*12*0.9-1100000,0),B8*12-1950000))))))))</f>
        <v/>
      </c>
      <c r="I8" s="6">
        <f>IF(B8="","",LOOKUP(H8,{0,4890001,6550001,23500001},{1040000,670000,620000,0}))</f>
        <v/>
      </c>
      <c r="J8" s="6">
        <f>IF(B8="","",ROUNDDOWN(ROUND(ROUNDDOWN(ROUNDDOWN(MAX(0,H8-I8-C8*12-380000*N(D8)),-3)*LOOKUP(ROUNDDOWN(MAX(0,H8-I8-C8*12-380000*N(D8)),-3),{0,1950001,3300001,6950001,9000001,18000001,40000001},{0.05,0.1,0.2,0.23,0.33,0.4,0.45})-LOOKUP(ROUNDDOWN(MAX(0,H8-I8-C8*12-380000*N(D8)),-3),{0,1950001,3300001,6950001,9000001,18000001,40000001},{0,97500,427500,636000,1536000,2796000,4796000}),0)*1.021,2),-2))</f>
        <v/>
      </c>
      <c r="K8" s="6">
        <f>IF(B8="","",MAX(0,G8-J8))</f>
        <v/>
      </c>
      <c r="L8" s="6">
        <f>IF(B8="","",IF(MAX(0,E8-ROUNDUP(IF(E8&lt;=169444,57500,E8*LOOKUP(E8,{0,169445,300000,550000,708331},{0,0.3,0.2,0.1,0})+LOOKUP(E8,{0,169445,300000,550000,708331},{0,6667,36667,91667,162500})),0)-LOOKUP(E8,{0,2120834,2162500,2204167,2245834},{51667,40000,26667,13334,0})-31667*N(D8))&lt;=0,0,ROUND(MAX(0,E8-ROUNDUP(IF(E8&lt;=169444,57500,E8*LOOKUP(E8,{0,169445,300000,550000,708331},{0,0.3,0.2,0.1,0})+LOOKUP(E8,{0,169445,300000,550000,708331},{0,6667,36667,91667,162500})),0)-LOOKUP(E8,{0,2120834,2162500,2204167,2245834},{51667,40000,26667,13334,0})-31667*N(D8))*LOOKUP(MAX(0,E8-ROUNDUP(IF(E8&lt;=169444,57500,E8*LOOKUP(E8,{0,169445,300000,550000,708331},{0,0.3,0.2,0.1,0})+LOOKUP(E8,{0,169445,300000,550000,708331},{0,6667,36667,91667,162500})),0)-LOOKUP(E8,{0,2120834,2162500,2204167,2245834},{51667,40000,26667,13334,0})-31667*N(D8)),{0,162501,275001,579167,750001,1500001,3333334},{0.05105,0.1021,0.2042,0.23483,0.33693,0.4084,0.45945})-LOOKUP(MAX(0,E8-ROUNDUP(IF(E8&lt;=169444,57500,E8*LOOKUP(E8,{0,169445,300000,550000,708331},{0,0.3,0.2,0.1,0})+LOOKUP(E8,{0,169445,300000,550000,708331},{0,6667,36667,91667,162500})),0)-LOOKUP(E8,{0,2120834,2162500,2204167,2245834},{51667,40000,26667,13334,0})-31667*N(D8)),{0,162501,275001,579167,750001,1500001,3333334},{0,8296,36374,54113,130688,237893,408061}),-1)))</f>
        <v/>
      </c>
      <c r="M8" s="6">
        <f>IF(B8="","",MAX(0,G8-ROUNDDOWN(ROUND(ROUNDDOWN(ROUNDDOWN(MAX(0,IF(B8*12&lt;651000,0,IF(B8*12&lt;1900000,B8*12-650000,IF(B8*12&lt;6600000,IF(FLOOR(B8*12,4000)&lt;=3600000,FLOOR(B8*12,4000)*0.7-80000,FLOOR(B8*12,4000)*0.8-440000),IF(B8*12&lt;=8500000,ROUNDDOWN(B8*12*0.9-1100000,0),B8*12-1950000))))-LOOKUP(IF(B8*12&lt;651000,0,IF(B8*12&lt;1900000,B8*12-650000,IF(B8*12&lt;6600000,IF(FLOOR(B8*12,4000)&lt;=3600000,FLOOR(B8*12,4000)*0.7-80000,FLOOR(B8*12,4000)*0.8-440000),IF(B8*12&lt;=8500000,ROUNDDOWN(B8*12*0.9-1100000,0),B8*12-1950000)))),{0,1320001,3360001,4890001,6550001,23500001},{950000,880000,680000,630000,580000,0})-C8*12-380000*N(D8)),-3)*LOOKUP(ROUNDDOWN(MAX(0,IF(B8*12&lt;651000,0,IF(B8*12&lt;1900000,B8*12-650000,IF(B8*12&lt;6600000,IF(FLOOR(B8*12,4000)&lt;=3600000,FLOOR(B8*12,4000)*0.7-80000,FLOOR(B8*12,4000)*0.8-440000),IF(B8*12&lt;=8500000,ROUNDDOWN(B8*12*0.9-1100000,0),B8*12-1950000))))-LOOKUP(IF(B8*12&lt;651000,0,IF(B8*12&lt;1900000,B8*12-650000,IF(B8*12&lt;6600000,IF(FLOOR(B8*12,4000)&lt;=3600000,FLOOR(B8*12,4000)*0.7-80000,FLOOR(B8*12,4000)*0.8-440000),IF(B8*12&lt;=8500000,ROUNDDOWN(B8*12*0.9-1100000,0),B8*12-1950000)))),{0,1320001,3360001,4890001,6550001,23500001},{950000,880000,680000,630000,580000,0})-C8*12-380000*N(D8)),-3),{0,1950001,3300001,6950001,9000001,18000001,40000001},{0.05,0.1,0.2,0.23,0.33,0.4,0.45})-LOOKUP(ROUNDDOWN(MAX(0,IF(B8*12&lt;651000,0,IF(B8*12&lt;1900000,B8*12-650000,IF(B8*12&lt;6600000,IF(FLOOR(B8*12,4000)&lt;=3600000,FLOOR(B8*12,4000)*0.7-80000,FLOOR(B8*12,4000)*0.8-440000),IF(B8*12&lt;=8500000,ROUNDDOWN(B8*12*0.9-1100000,0),B8*12-1950000))))-LOOKUP(IF(B8*12&lt;651000,0,IF(B8*12&lt;1900000,B8*12-650000,IF(B8*12&lt;6600000,IF(FLOOR(B8*12,4000)&lt;=3600000,FLOOR(B8*12,4000)*0.7-80000,FLOOR(B8*12,4000)*0.8-440000),IF(B8*12&lt;=8500000,ROUNDDOWN(B8*12*0.9-1100000,0),B8*12-1950000)))),{0,1320001,3360001,4890001,6550001,23500001},{950000,880000,680000,630000,580000,0})-C8*12-380000*N(D8)),-3),{0,1950001,3300001,6950001,9000001,18000001,40000001},{0,97500,427500,636000,1536000,2796000,4796000}),0)*1.021,2),-2)))</f>
        <v/>
      </c>
      <c r="N8" s="6">
        <f>IF(B8="","",K8-M8)</f>
        <v/>
      </c>
    </row>
    <row r="9">
      <c r="A9" s="5" t="inlineStr">
        <is>
          <t>社員F</t>
        </is>
      </c>
      <c r="B9" s="4" t="n">
        <v>280000</v>
      </c>
      <c r="C9" s="4">
        <f>ROUND(B9*0.14575,0)</f>
        <v/>
      </c>
      <c r="D9" s="5" t="n">
        <v>0</v>
      </c>
      <c r="E9" s="6">
        <f>IF(B9="","",B9-C9)</f>
        <v/>
      </c>
      <c r="F9" s="6">
        <f>IF(B9="","",IF(MAX(0,E9-ROUNDUP(IF(E9&lt;=158333,54167,E9*LOOKUP(E9,{0,158334,300000,550000,708331},{0,0.3,0.2,0.1,0})+LOOKUP(E9,{0,158334,300000,550000,708331},{0,6667,36667,91667,162500})),0)-LOOKUP(E9,{0,2120834,2162500,2204167,2245834},{48334,40000,26667,13334,0})-31667*N(D9))&lt;=0,0,ROUND(MAX(0,E9-ROUNDUP(IF(E9&lt;=158333,54167,E9*LOOKUP(E9,{0,158334,300000,550000,708331},{0,0.3,0.2,0.1,0})+LOOKUP(E9,{0,158334,300000,550000,708331},{0,6667,36667,91667,162500})),0)-LOOKUP(E9,{0,2120834,2162500,2204167,2245834},{48334,40000,26667,13334,0})-31667*N(D9))*LOOKUP(MAX(0,E9-ROUNDUP(IF(E9&lt;=158333,54167,E9*LOOKUP(E9,{0,158334,300000,550000,708331},{0,0.3,0.2,0.1,0})+LOOKUP(E9,{0,158334,300000,550000,708331},{0,6667,36667,91667,162500})),0)-LOOKUP(E9,{0,2120834,2162500,2204167,2245834},{48334,40000,26667,13334,0})-31667*N(D9)),{0,162501,275001,579167,750001,1500001,3333334},{0.05105,0.1021,0.2042,0.23483,0.33693,0.4084,0.45945})-LOOKUP(MAX(0,E9-ROUNDUP(IF(E9&lt;=158333,54167,E9*LOOKUP(E9,{0,158334,300000,550000,708331},{0,0.3,0.2,0.1,0})+LOOKUP(E9,{0,158334,300000,550000,708331},{0,6667,36667,91667,162500})),0)-LOOKUP(E9,{0,2120834,2162500,2204167,2245834},{48334,40000,26667,13334,0})-31667*N(D9)),{0,162501,275001,579167,750001,1500001,3333334},{0,8296,36374,54113,130688,237893,408061}),-1)))</f>
        <v/>
      </c>
      <c r="G9" s="6">
        <f>IF(B9="","",F9*12)</f>
        <v/>
      </c>
      <c r="H9" s="6">
        <f>IF(B9="","",IF(B9*12&lt;691000,0,IF(B9*12&lt;2191000,B9*12-740000,IF(B9*12&lt;2193000,1451000,IF(B9*12&lt;2196000,1453000,IF(B9*12&lt;2200000,1456000,IF(B9*12&lt;6600000,IF(FLOOR(B9*12,4000)&lt;=3600000,FLOOR(B9*12,4000)*0.7-80000,FLOOR(B9*12,4000)*0.8-440000),IF(B9*12&lt;=8500000,ROUNDDOWN(B9*12*0.9-1100000,0),B9*12-1950000))))))))</f>
        <v/>
      </c>
      <c r="I9" s="6">
        <f>IF(B9="","",LOOKUP(H9,{0,4890001,6550001,23500001},{1040000,670000,620000,0}))</f>
        <v/>
      </c>
      <c r="J9" s="6">
        <f>IF(B9="","",ROUNDDOWN(ROUND(ROUNDDOWN(ROUNDDOWN(MAX(0,H9-I9-C9*12-380000*N(D9)),-3)*LOOKUP(ROUNDDOWN(MAX(0,H9-I9-C9*12-380000*N(D9)),-3),{0,1950001,3300001,6950001,9000001,18000001,40000001},{0.05,0.1,0.2,0.23,0.33,0.4,0.45})-LOOKUP(ROUNDDOWN(MAX(0,H9-I9-C9*12-380000*N(D9)),-3),{0,1950001,3300001,6950001,9000001,18000001,40000001},{0,97500,427500,636000,1536000,2796000,4796000}),0)*1.021,2),-2))</f>
        <v/>
      </c>
      <c r="K9" s="6">
        <f>IF(B9="","",MAX(0,G9-J9))</f>
        <v/>
      </c>
      <c r="L9" s="6">
        <f>IF(B9="","",IF(MAX(0,E9-ROUNDUP(IF(E9&lt;=169444,57500,E9*LOOKUP(E9,{0,169445,300000,550000,708331},{0,0.3,0.2,0.1,0})+LOOKUP(E9,{0,169445,300000,550000,708331},{0,6667,36667,91667,162500})),0)-LOOKUP(E9,{0,2120834,2162500,2204167,2245834},{51667,40000,26667,13334,0})-31667*N(D9))&lt;=0,0,ROUND(MAX(0,E9-ROUNDUP(IF(E9&lt;=169444,57500,E9*LOOKUP(E9,{0,169445,300000,550000,708331},{0,0.3,0.2,0.1,0})+LOOKUP(E9,{0,169445,300000,550000,708331},{0,6667,36667,91667,162500})),0)-LOOKUP(E9,{0,2120834,2162500,2204167,2245834},{51667,40000,26667,13334,0})-31667*N(D9))*LOOKUP(MAX(0,E9-ROUNDUP(IF(E9&lt;=169444,57500,E9*LOOKUP(E9,{0,169445,300000,550000,708331},{0,0.3,0.2,0.1,0})+LOOKUP(E9,{0,169445,300000,550000,708331},{0,6667,36667,91667,162500})),0)-LOOKUP(E9,{0,2120834,2162500,2204167,2245834},{51667,40000,26667,13334,0})-31667*N(D9)),{0,162501,275001,579167,750001,1500001,3333334},{0.05105,0.1021,0.2042,0.23483,0.33693,0.4084,0.45945})-LOOKUP(MAX(0,E9-ROUNDUP(IF(E9&lt;=169444,57500,E9*LOOKUP(E9,{0,169445,300000,550000,708331},{0,0.3,0.2,0.1,0})+LOOKUP(E9,{0,169445,300000,550000,708331},{0,6667,36667,91667,162500})),0)-LOOKUP(E9,{0,2120834,2162500,2204167,2245834},{51667,40000,26667,13334,0})-31667*N(D9)),{0,162501,275001,579167,750001,1500001,3333334},{0,8296,36374,54113,130688,237893,408061}),-1)))</f>
        <v/>
      </c>
      <c r="M9" s="6">
        <f>IF(B9="","",MAX(0,G9-ROUNDDOWN(ROUND(ROUNDDOWN(ROUNDDOWN(MAX(0,IF(B9*12&lt;651000,0,IF(B9*12&lt;1900000,B9*12-650000,IF(B9*12&lt;6600000,IF(FLOOR(B9*12,4000)&lt;=3600000,FLOOR(B9*12,4000)*0.7-80000,FLOOR(B9*12,4000)*0.8-440000),IF(B9*12&lt;=8500000,ROUNDDOWN(B9*12*0.9-1100000,0),B9*12-1950000))))-LOOKUP(IF(B9*12&lt;651000,0,IF(B9*12&lt;1900000,B9*12-650000,IF(B9*12&lt;6600000,IF(FLOOR(B9*12,4000)&lt;=3600000,FLOOR(B9*12,4000)*0.7-80000,FLOOR(B9*12,4000)*0.8-440000),IF(B9*12&lt;=8500000,ROUNDDOWN(B9*12*0.9-1100000,0),B9*12-1950000)))),{0,1320001,3360001,4890001,6550001,23500001},{950000,880000,680000,630000,580000,0})-C9*12-380000*N(D9)),-3)*LOOKUP(ROUNDDOWN(MAX(0,IF(B9*12&lt;651000,0,IF(B9*12&lt;1900000,B9*12-650000,IF(B9*12&lt;6600000,IF(FLOOR(B9*12,4000)&lt;=3600000,FLOOR(B9*12,4000)*0.7-80000,FLOOR(B9*12,4000)*0.8-440000),IF(B9*12&lt;=8500000,ROUNDDOWN(B9*12*0.9-1100000,0),B9*12-1950000))))-LOOKUP(IF(B9*12&lt;651000,0,IF(B9*12&lt;1900000,B9*12-650000,IF(B9*12&lt;6600000,IF(FLOOR(B9*12,4000)&lt;=3600000,FLOOR(B9*12,4000)*0.7-80000,FLOOR(B9*12,4000)*0.8-440000),IF(B9*12&lt;=8500000,ROUNDDOWN(B9*12*0.9-1100000,0),B9*12-1950000)))),{0,1320001,3360001,4890001,6550001,23500001},{950000,880000,680000,630000,580000,0})-C9*12-380000*N(D9)),-3),{0,1950001,3300001,6950001,9000001,18000001,40000001},{0.05,0.1,0.2,0.23,0.33,0.4,0.45})-LOOKUP(ROUNDDOWN(MAX(0,IF(B9*12&lt;651000,0,IF(B9*12&lt;1900000,B9*12-650000,IF(B9*12&lt;6600000,IF(FLOOR(B9*12,4000)&lt;=3600000,FLOOR(B9*12,4000)*0.7-80000,FLOOR(B9*12,4000)*0.8-440000),IF(B9*12&lt;=8500000,ROUNDDOWN(B9*12*0.9-1100000,0),B9*12-1950000))))-LOOKUP(IF(B9*12&lt;651000,0,IF(B9*12&lt;1900000,B9*12-650000,IF(B9*12&lt;6600000,IF(FLOOR(B9*12,4000)&lt;=3600000,FLOOR(B9*12,4000)*0.7-80000,FLOOR(B9*12,4000)*0.8-440000),IF(B9*12&lt;=8500000,ROUNDDOWN(B9*12*0.9-1100000,0),B9*12-1950000)))),{0,1320001,3360001,4890001,6550001,23500001},{950000,880000,680000,630000,580000,0})-C9*12-380000*N(D9)),-3),{0,1950001,3300001,6950001,9000001,18000001,40000001},{0,97500,427500,636000,1536000,2796000,4796000}),0)*1.021,2),-2)))</f>
        <v/>
      </c>
      <c r="N9" s="6">
        <f>IF(B9="","",K9-M9)</f>
        <v/>
      </c>
    </row>
    <row r="10">
      <c r="A10" s="5" t="inlineStr">
        <is>
          <t>社員G</t>
        </is>
      </c>
      <c r="B10" s="4" t="n">
        <v>300000</v>
      </c>
      <c r="C10" s="4">
        <f>ROUND(B10*0.14575,0)</f>
        <v/>
      </c>
      <c r="D10" s="5" t="n">
        <v>0</v>
      </c>
      <c r="E10" s="6">
        <f>IF(B10="","",B10-C10)</f>
        <v/>
      </c>
      <c r="F10" s="6">
        <f>IF(B10="","",IF(MAX(0,E10-ROUNDUP(IF(E10&lt;=158333,54167,E10*LOOKUP(E10,{0,158334,300000,550000,708331},{0,0.3,0.2,0.1,0})+LOOKUP(E10,{0,158334,300000,550000,708331},{0,6667,36667,91667,162500})),0)-LOOKUP(E10,{0,2120834,2162500,2204167,2245834},{48334,40000,26667,13334,0})-31667*N(D10))&lt;=0,0,ROUND(MAX(0,E10-ROUNDUP(IF(E10&lt;=158333,54167,E10*LOOKUP(E10,{0,158334,300000,550000,708331},{0,0.3,0.2,0.1,0})+LOOKUP(E10,{0,158334,300000,550000,708331},{0,6667,36667,91667,162500})),0)-LOOKUP(E10,{0,2120834,2162500,2204167,2245834},{48334,40000,26667,13334,0})-31667*N(D10))*LOOKUP(MAX(0,E10-ROUNDUP(IF(E10&lt;=158333,54167,E10*LOOKUP(E10,{0,158334,300000,550000,708331},{0,0.3,0.2,0.1,0})+LOOKUP(E10,{0,158334,300000,550000,708331},{0,6667,36667,91667,162500})),0)-LOOKUP(E10,{0,2120834,2162500,2204167,2245834},{48334,40000,26667,13334,0})-31667*N(D10)),{0,162501,275001,579167,750001,1500001,3333334},{0.05105,0.1021,0.2042,0.23483,0.33693,0.4084,0.45945})-LOOKUP(MAX(0,E10-ROUNDUP(IF(E10&lt;=158333,54167,E10*LOOKUP(E10,{0,158334,300000,550000,708331},{0,0.3,0.2,0.1,0})+LOOKUP(E10,{0,158334,300000,550000,708331},{0,6667,36667,91667,162500})),0)-LOOKUP(E10,{0,2120834,2162500,2204167,2245834},{48334,40000,26667,13334,0})-31667*N(D10)),{0,162501,275001,579167,750001,1500001,3333334},{0,8296,36374,54113,130688,237893,408061}),-1)))</f>
        <v/>
      </c>
      <c r="G10" s="6">
        <f>IF(B10="","",F10*12)</f>
        <v/>
      </c>
      <c r="H10" s="6">
        <f>IF(B10="","",IF(B10*12&lt;691000,0,IF(B10*12&lt;2191000,B10*12-740000,IF(B10*12&lt;2193000,1451000,IF(B10*12&lt;2196000,1453000,IF(B10*12&lt;2200000,1456000,IF(B10*12&lt;6600000,IF(FLOOR(B10*12,4000)&lt;=3600000,FLOOR(B10*12,4000)*0.7-80000,FLOOR(B10*12,4000)*0.8-440000),IF(B10*12&lt;=8500000,ROUNDDOWN(B10*12*0.9-1100000,0),B10*12-1950000))))))))</f>
        <v/>
      </c>
      <c r="I10" s="6">
        <f>IF(B10="","",LOOKUP(H10,{0,4890001,6550001,23500001},{1040000,670000,620000,0}))</f>
        <v/>
      </c>
      <c r="J10" s="6">
        <f>IF(B10="","",ROUNDDOWN(ROUND(ROUNDDOWN(ROUNDDOWN(MAX(0,H10-I10-C10*12-380000*N(D10)),-3)*LOOKUP(ROUNDDOWN(MAX(0,H10-I10-C10*12-380000*N(D10)),-3),{0,1950001,3300001,6950001,9000001,18000001,40000001},{0.05,0.1,0.2,0.23,0.33,0.4,0.45})-LOOKUP(ROUNDDOWN(MAX(0,H10-I10-C10*12-380000*N(D10)),-3),{0,1950001,3300001,6950001,9000001,18000001,40000001},{0,97500,427500,636000,1536000,2796000,4796000}),0)*1.021,2),-2))</f>
        <v/>
      </c>
      <c r="K10" s="6">
        <f>IF(B10="","",MAX(0,G10-J10))</f>
        <v/>
      </c>
      <c r="L10" s="6">
        <f>IF(B10="","",IF(MAX(0,E10-ROUNDUP(IF(E10&lt;=169444,57500,E10*LOOKUP(E10,{0,169445,300000,550000,708331},{0,0.3,0.2,0.1,0})+LOOKUP(E10,{0,169445,300000,550000,708331},{0,6667,36667,91667,162500})),0)-LOOKUP(E10,{0,2120834,2162500,2204167,2245834},{51667,40000,26667,13334,0})-31667*N(D10))&lt;=0,0,ROUND(MAX(0,E10-ROUNDUP(IF(E10&lt;=169444,57500,E10*LOOKUP(E10,{0,169445,300000,550000,708331},{0,0.3,0.2,0.1,0})+LOOKUP(E10,{0,169445,300000,550000,708331},{0,6667,36667,91667,162500})),0)-LOOKUP(E10,{0,2120834,2162500,2204167,2245834},{51667,40000,26667,13334,0})-31667*N(D10))*LOOKUP(MAX(0,E10-ROUNDUP(IF(E10&lt;=169444,57500,E10*LOOKUP(E10,{0,169445,300000,550000,708331},{0,0.3,0.2,0.1,0})+LOOKUP(E10,{0,169445,300000,550000,708331},{0,6667,36667,91667,162500})),0)-LOOKUP(E10,{0,2120834,2162500,2204167,2245834},{51667,40000,26667,13334,0})-31667*N(D10)),{0,162501,275001,579167,750001,1500001,3333334},{0.05105,0.1021,0.2042,0.23483,0.33693,0.4084,0.45945})-LOOKUP(MAX(0,E10-ROUNDUP(IF(E10&lt;=169444,57500,E10*LOOKUP(E10,{0,169445,300000,550000,708331},{0,0.3,0.2,0.1,0})+LOOKUP(E10,{0,169445,300000,550000,708331},{0,6667,36667,91667,162500})),0)-LOOKUP(E10,{0,2120834,2162500,2204167,2245834},{51667,40000,26667,13334,0})-31667*N(D10)),{0,162501,275001,579167,750001,1500001,3333334},{0,8296,36374,54113,130688,237893,408061}),-1)))</f>
        <v/>
      </c>
      <c r="M10" s="6">
        <f>IF(B10="","",MAX(0,G10-ROUNDDOWN(ROUND(ROUNDDOWN(ROUNDDOWN(MAX(0,IF(B10*12&lt;651000,0,IF(B10*12&lt;1900000,B10*12-650000,IF(B10*12&lt;6600000,IF(FLOOR(B10*12,4000)&lt;=3600000,FLOOR(B10*12,4000)*0.7-80000,FLOOR(B10*12,4000)*0.8-440000),IF(B10*12&lt;=8500000,ROUNDDOWN(B10*12*0.9-1100000,0),B10*12-1950000))))-LOOKUP(IF(B10*12&lt;651000,0,IF(B10*12&lt;1900000,B10*12-650000,IF(B10*12&lt;6600000,IF(FLOOR(B10*12,4000)&lt;=3600000,FLOOR(B10*12,4000)*0.7-80000,FLOOR(B10*12,4000)*0.8-440000),IF(B10*12&lt;=8500000,ROUNDDOWN(B10*12*0.9-1100000,0),B10*12-1950000)))),{0,1320001,3360001,4890001,6550001,23500001},{950000,880000,680000,630000,580000,0})-C10*12-380000*N(D10)),-3)*LOOKUP(ROUNDDOWN(MAX(0,IF(B10*12&lt;651000,0,IF(B10*12&lt;1900000,B10*12-650000,IF(B10*12&lt;6600000,IF(FLOOR(B10*12,4000)&lt;=3600000,FLOOR(B10*12,4000)*0.7-80000,FLOOR(B10*12,4000)*0.8-440000),IF(B10*12&lt;=8500000,ROUNDDOWN(B10*12*0.9-1100000,0),B10*12-1950000))))-LOOKUP(IF(B10*12&lt;651000,0,IF(B10*12&lt;1900000,B10*12-650000,IF(B10*12&lt;6600000,IF(FLOOR(B10*12,4000)&lt;=3600000,FLOOR(B10*12,4000)*0.7-80000,FLOOR(B10*12,4000)*0.8-440000),IF(B10*12&lt;=8500000,ROUNDDOWN(B10*12*0.9-1100000,0),B10*12-1950000)))),{0,1320001,3360001,4890001,6550001,23500001},{950000,880000,680000,630000,580000,0})-C10*12-380000*N(D10)),-3),{0,1950001,3300001,6950001,9000001,18000001,40000001},{0.05,0.1,0.2,0.23,0.33,0.4,0.45})-LOOKUP(ROUNDDOWN(MAX(0,IF(B10*12&lt;651000,0,IF(B10*12&lt;1900000,B10*12-650000,IF(B10*12&lt;6600000,IF(FLOOR(B10*12,4000)&lt;=3600000,FLOOR(B10*12,4000)*0.7-80000,FLOOR(B10*12,4000)*0.8-440000),IF(B10*12&lt;=8500000,ROUNDDOWN(B10*12*0.9-1100000,0),B10*12-1950000))))-LOOKUP(IF(B10*12&lt;651000,0,IF(B10*12&lt;1900000,B10*12-650000,IF(B10*12&lt;6600000,IF(FLOOR(B10*12,4000)&lt;=3600000,FLOOR(B10*12,4000)*0.7-80000,FLOOR(B10*12,4000)*0.8-440000),IF(B10*12&lt;=8500000,ROUNDDOWN(B10*12*0.9-1100000,0),B10*12-1950000)))),{0,1320001,3360001,4890001,6550001,23500001},{950000,880000,680000,630000,580000,0})-C10*12-380000*N(D10)),-3),{0,1950001,3300001,6950001,9000001,18000001,40000001},{0,97500,427500,636000,1536000,2796000,4796000}),0)*1.021,2),-2)))</f>
        <v/>
      </c>
      <c r="N10" s="6">
        <f>IF(B10="","",K10-M10)</f>
        <v/>
      </c>
    </row>
    <row r="11">
      <c r="A11" s="5" t="inlineStr">
        <is>
          <t>社員H</t>
        </is>
      </c>
      <c r="B11" s="4" t="n">
        <v>320000</v>
      </c>
      <c r="C11" s="4">
        <f>ROUND(B11*0.14575,0)</f>
        <v/>
      </c>
      <c r="D11" s="5" t="n">
        <v>2</v>
      </c>
      <c r="E11" s="6">
        <f>IF(B11="","",B11-C11)</f>
        <v/>
      </c>
      <c r="F11" s="6">
        <f>IF(B11="","",IF(MAX(0,E11-ROUNDUP(IF(E11&lt;=158333,54167,E11*LOOKUP(E11,{0,158334,300000,550000,708331},{0,0.3,0.2,0.1,0})+LOOKUP(E11,{0,158334,300000,550000,708331},{0,6667,36667,91667,162500})),0)-LOOKUP(E11,{0,2120834,2162500,2204167,2245834},{48334,40000,26667,13334,0})-31667*N(D11))&lt;=0,0,ROUND(MAX(0,E11-ROUNDUP(IF(E11&lt;=158333,54167,E11*LOOKUP(E11,{0,158334,300000,550000,708331},{0,0.3,0.2,0.1,0})+LOOKUP(E11,{0,158334,300000,550000,708331},{0,6667,36667,91667,162500})),0)-LOOKUP(E11,{0,2120834,2162500,2204167,2245834},{48334,40000,26667,13334,0})-31667*N(D11))*LOOKUP(MAX(0,E11-ROUNDUP(IF(E11&lt;=158333,54167,E11*LOOKUP(E11,{0,158334,300000,550000,708331},{0,0.3,0.2,0.1,0})+LOOKUP(E11,{0,158334,300000,550000,708331},{0,6667,36667,91667,162500})),0)-LOOKUP(E11,{0,2120834,2162500,2204167,2245834},{48334,40000,26667,13334,0})-31667*N(D11)),{0,162501,275001,579167,750001,1500001,3333334},{0.05105,0.1021,0.2042,0.23483,0.33693,0.4084,0.45945})-LOOKUP(MAX(0,E11-ROUNDUP(IF(E11&lt;=158333,54167,E11*LOOKUP(E11,{0,158334,300000,550000,708331},{0,0.3,0.2,0.1,0})+LOOKUP(E11,{0,158334,300000,550000,708331},{0,6667,36667,91667,162500})),0)-LOOKUP(E11,{0,2120834,2162500,2204167,2245834},{48334,40000,26667,13334,0})-31667*N(D11)),{0,162501,275001,579167,750001,1500001,3333334},{0,8296,36374,54113,130688,237893,408061}),-1)))</f>
        <v/>
      </c>
      <c r="G11" s="6">
        <f>IF(B11="","",F11*12)</f>
        <v/>
      </c>
      <c r="H11" s="6">
        <f>IF(B11="","",IF(B11*12&lt;691000,0,IF(B11*12&lt;2191000,B11*12-740000,IF(B11*12&lt;2193000,1451000,IF(B11*12&lt;2196000,1453000,IF(B11*12&lt;2200000,1456000,IF(B11*12&lt;6600000,IF(FLOOR(B11*12,4000)&lt;=3600000,FLOOR(B11*12,4000)*0.7-80000,FLOOR(B11*12,4000)*0.8-440000),IF(B11*12&lt;=8500000,ROUNDDOWN(B11*12*0.9-1100000,0),B11*12-1950000))))))))</f>
        <v/>
      </c>
      <c r="I11" s="6">
        <f>IF(B11="","",LOOKUP(H11,{0,4890001,6550001,23500001},{1040000,670000,620000,0}))</f>
        <v/>
      </c>
      <c r="J11" s="6">
        <f>IF(B11="","",ROUNDDOWN(ROUND(ROUNDDOWN(ROUNDDOWN(MAX(0,H11-I11-C11*12-380000*N(D11)),-3)*LOOKUP(ROUNDDOWN(MAX(0,H11-I11-C11*12-380000*N(D11)),-3),{0,1950001,3300001,6950001,9000001,18000001,40000001},{0.05,0.1,0.2,0.23,0.33,0.4,0.45})-LOOKUP(ROUNDDOWN(MAX(0,H11-I11-C11*12-380000*N(D11)),-3),{0,1950001,3300001,6950001,9000001,18000001,40000001},{0,97500,427500,636000,1536000,2796000,4796000}),0)*1.021,2),-2))</f>
        <v/>
      </c>
      <c r="K11" s="6">
        <f>IF(B11="","",MAX(0,G11-J11))</f>
        <v/>
      </c>
      <c r="L11" s="6">
        <f>IF(B11="","",IF(MAX(0,E11-ROUNDUP(IF(E11&lt;=169444,57500,E11*LOOKUP(E11,{0,169445,300000,550000,708331},{0,0.3,0.2,0.1,0})+LOOKUP(E11,{0,169445,300000,550000,708331},{0,6667,36667,91667,162500})),0)-LOOKUP(E11,{0,2120834,2162500,2204167,2245834},{51667,40000,26667,13334,0})-31667*N(D11))&lt;=0,0,ROUND(MAX(0,E11-ROUNDUP(IF(E11&lt;=169444,57500,E11*LOOKUP(E11,{0,169445,300000,550000,708331},{0,0.3,0.2,0.1,0})+LOOKUP(E11,{0,169445,300000,550000,708331},{0,6667,36667,91667,162500})),0)-LOOKUP(E11,{0,2120834,2162500,2204167,2245834},{51667,40000,26667,13334,0})-31667*N(D11))*LOOKUP(MAX(0,E11-ROUNDUP(IF(E11&lt;=169444,57500,E11*LOOKUP(E11,{0,169445,300000,550000,708331},{0,0.3,0.2,0.1,0})+LOOKUP(E11,{0,169445,300000,550000,708331},{0,6667,36667,91667,162500})),0)-LOOKUP(E11,{0,2120834,2162500,2204167,2245834},{51667,40000,26667,13334,0})-31667*N(D11)),{0,162501,275001,579167,750001,1500001,3333334},{0.05105,0.1021,0.2042,0.23483,0.33693,0.4084,0.45945})-LOOKUP(MAX(0,E11-ROUNDUP(IF(E11&lt;=169444,57500,E11*LOOKUP(E11,{0,169445,300000,550000,708331},{0,0.3,0.2,0.1,0})+LOOKUP(E11,{0,169445,300000,550000,708331},{0,6667,36667,91667,162500})),0)-LOOKUP(E11,{0,2120834,2162500,2204167,2245834},{51667,40000,26667,13334,0})-31667*N(D11)),{0,162501,275001,579167,750001,1500001,3333334},{0,8296,36374,54113,130688,237893,408061}),-1)))</f>
        <v/>
      </c>
      <c r="M11" s="6">
        <f>IF(B11="","",MAX(0,G11-ROUNDDOWN(ROUND(ROUNDDOWN(ROUNDDOWN(MAX(0,IF(B11*12&lt;651000,0,IF(B11*12&lt;1900000,B11*12-650000,IF(B11*12&lt;6600000,IF(FLOOR(B11*12,4000)&lt;=3600000,FLOOR(B11*12,4000)*0.7-80000,FLOOR(B11*12,4000)*0.8-440000),IF(B11*12&lt;=8500000,ROUNDDOWN(B11*12*0.9-1100000,0),B11*12-1950000))))-LOOKUP(IF(B11*12&lt;651000,0,IF(B11*12&lt;1900000,B11*12-650000,IF(B11*12&lt;6600000,IF(FLOOR(B11*12,4000)&lt;=3600000,FLOOR(B11*12,4000)*0.7-80000,FLOOR(B11*12,4000)*0.8-440000),IF(B11*12&lt;=8500000,ROUNDDOWN(B11*12*0.9-1100000,0),B11*12-1950000)))),{0,1320001,3360001,4890001,6550001,23500001},{950000,880000,680000,630000,580000,0})-C11*12-380000*N(D11)),-3)*LOOKUP(ROUNDDOWN(MAX(0,IF(B11*12&lt;651000,0,IF(B11*12&lt;1900000,B11*12-650000,IF(B11*12&lt;6600000,IF(FLOOR(B11*12,4000)&lt;=3600000,FLOOR(B11*12,4000)*0.7-80000,FLOOR(B11*12,4000)*0.8-440000),IF(B11*12&lt;=8500000,ROUNDDOWN(B11*12*0.9-1100000,0),B11*12-1950000))))-LOOKUP(IF(B11*12&lt;651000,0,IF(B11*12&lt;1900000,B11*12-650000,IF(B11*12&lt;6600000,IF(FLOOR(B11*12,4000)&lt;=3600000,FLOOR(B11*12,4000)*0.7-80000,FLOOR(B11*12,4000)*0.8-440000),IF(B11*12&lt;=8500000,ROUNDDOWN(B11*12*0.9-1100000,0),B11*12-1950000)))),{0,1320001,3360001,4890001,6550001,23500001},{950000,880000,680000,630000,580000,0})-C11*12-380000*N(D11)),-3),{0,1950001,3300001,6950001,9000001,18000001,40000001},{0.05,0.1,0.2,0.23,0.33,0.4,0.45})-LOOKUP(ROUNDDOWN(MAX(0,IF(B11*12&lt;651000,0,IF(B11*12&lt;1900000,B11*12-650000,IF(B11*12&lt;6600000,IF(FLOOR(B11*12,4000)&lt;=3600000,FLOOR(B11*12,4000)*0.7-80000,FLOOR(B11*12,4000)*0.8-440000),IF(B11*12&lt;=8500000,ROUNDDOWN(B11*12*0.9-1100000,0),B11*12-1950000))))-LOOKUP(IF(B11*12&lt;651000,0,IF(B11*12&lt;1900000,B11*12-650000,IF(B11*12&lt;6600000,IF(FLOOR(B11*12,4000)&lt;=3600000,FLOOR(B11*12,4000)*0.7-80000,FLOOR(B11*12,4000)*0.8-440000),IF(B11*12&lt;=8500000,ROUNDDOWN(B11*12*0.9-1100000,0),B11*12-1950000)))),{0,1320001,3360001,4890001,6550001,23500001},{950000,880000,680000,630000,580000,0})-C11*12-380000*N(D11)),-3),{0,1950001,3300001,6950001,9000001,18000001,40000001},{0,97500,427500,636000,1536000,2796000,4796000}),0)*1.021,2),-2)))</f>
        <v/>
      </c>
      <c r="N11" s="6">
        <f>IF(B11="","",K11-M11)</f>
        <v/>
      </c>
    </row>
    <row r="12">
      <c r="A12" s="5" t="inlineStr">
        <is>
          <t>社員I</t>
        </is>
      </c>
      <c r="B12" s="4" t="n">
        <v>350000</v>
      </c>
      <c r="C12" s="4">
        <f>ROUND(B12*0.14575,0)</f>
        <v/>
      </c>
      <c r="D12" s="5" t="n">
        <v>0</v>
      </c>
      <c r="E12" s="6">
        <f>IF(B12="","",B12-C12)</f>
        <v/>
      </c>
      <c r="F12" s="6">
        <f>IF(B12="","",IF(MAX(0,E12-ROUNDUP(IF(E12&lt;=158333,54167,E12*LOOKUP(E12,{0,158334,300000,550000,708331},{0,0.3,0.2,0.1,0})+LOOKUP(E12,{0,158334,300000,550000,708331},{0,6667,36667,91667,162500})),0)-LOOKUP(E12,{0,2120834,2162500,2204167,2245834},{48334,40000,26667,13334,0})-31667*N(D12))&lt;=0,0,ROUND(MAX(0,E12-ROUNDUP(IF(E12&lt;=158333,54167,E12*LOOKUP(E12,{0,158334,300000,550000,708331},{0,0.3,0.2,0.1,0})+LOOKUP(E12,{0,158334,300000,550000,708331},{0,6667,36667,91667,162500})),0)-LOOKUP(E12,{0,2120834,2162500,2204167,2245834},{48334,40000,26667,13334,0})-31667*N(D12))*LOOKUP(MAX(0,E12-ROUNDUP(IF(E12&lt;=158333,54167,E12*LOOKUP(E12,{0,158334,300000,550000,708331},{0,0.3,0.2,0.1,0})+LOOKUP(E12,{0,158334,300000,550000,708331},{0,6667,36667,91667,162500})),0)-LOOKUP(E12,{0,2120834,2162500,2204167,2245834},{48334,40000,26667,13334,0})-31667*N(D12)),{0,162501,275001,579167,750001,1500001,3333334},{0.05105,0.1021,0.2042,0.23483,0.33693,0.4084,0.45945})-LOOKUP(MAX(0,E12-ROUNDUP(IF(E12&lt;=158333,54167,E12*LOOKUP(E12,{0,158334,300000,550000,708331},{0,0.3,0.2,0.1,0})+LOOKUP(E12,{0,158334,300000,550000,708331},{0,6667,36667,91667,162500})),0)-LOOKUP(E12,{0,2120834,2162500,2204167,2245834},{48334,40000,26667,13334,0})-31667*N(D12)),{0,162501,275001,579167,750001,1500001,3333334},{0,8296,36374,54113,130688,237893,408061}),-1)))</f>
        <v/>
      </c>
      <c r="G12" s="6">
        <f>IF(B12="","",F12*12)</f>
        <v/>
      </c>
      <c r="H12" s="6">
        <f>IF(B12="","",IF(B12*12&lt;691000,0,IF(B12*12&lt;2191000,B12*12-740000,IF(B12*12&lt;2193000,1451000,IF(B12*12&lt;2196000,1453000,IF(B12*12&lt;2200000,1456000,IF(B12*12&lt;6600000,IF(FLOOR(B12*12,4000)&lt;=3600000,FLOOR(B12*12,4000)*0.7-80000,FLOOR(B12*12,4000)*0.8-440000),IF(B12*12&lt;=8500000,ROUNDDOWN(B12*12*0.9-1100000,0),B12*12-1950000))))))))</f>
        <v/>
      </c>
      <c r="I12" s="6">
        <f>IF(B12="","",LOOKUP(H12,{0,4890001,6550001,23500001},{1040000,670000,620000,0}))</f>
        <v/>
      </c>
      <c r="J12" s="6">
        <f>IF(B12="","",ROUNDDOWN(ROUND(ROUNDDOWN(ROUNDDOWN(MAX(0,H12-I12-C12*12-380000*N(D12)),-3)*LOOKUP(ROUNDDOWN(MAX(0,H12-I12-C12*12-380000*N(D12)),-3),{0,1950001,3300001,6950001,9000001,18000001,40000001},{0.05,0.1,0.2,0.23,0.33,0.4,0.45})-LOOKUP(ROUNDDOWN(MAX(0,H12-I12-C12*12-380000*N(D12)),-3),{0,1950001,3300001,6950001,9000001,18000001,40000001},{0,97500,427500,636000,1536000,2796000,4796000}),0)*1.021,2),-2))</f>
        <v/>
      </c>
      <c r="K12" s="6">
        <f>IF(B12="","",MAX(0,G12-J12))</f>
        <v/>
      </c>
      <c r="L12" s="6">
        <f>IF(B12="","",IF(MAX(0,E12-ROUNDUP(IF(E12&lt;=169444,57500,E12*LOOKUP(E12,{0,169445,300000,550000,708331},{0,0.3,0.2,0.1,0})+LOOKUP(E12,{0,169445,300000,550000,708331},{0,6667,36667,91667,162500})),0)-LOOKUP(E12,{0,2120834,2162500,2204167,2245834},{51667,40000,26667,13334,0})-31667*N(D12))&lt;=0,0,ROUND(MAX(0,E12-ROUNDUP(IF(E12&lt;=169444,57500,E12*LOOKUP(E12,{0,169445,300000,550000,708331},{0,0.3,0.2,0.1,0})+LOOKUP(E12,{0,169445,300000,550000,708331},{0,6667,36667,91667,162500})),0)-LOOKUP(E12,{0,2120834,2162500,2204167,2245834},{51667,40000,26667,13334,0})-31667*N(D12))*LOOKUP(MAX(0,E12-ROUNDUP(IF(E12&lt;=169444,57500,E12*LOOKUP(E12,{0,169445,300000,550000,708331},{0,0.3,0.2,0.1,0})+LOOKUP(E12,{0,169445,300000,550000,708331},{0,6667,36667,91667,162500})),0)-LOOKUP(E12,{0,2120834,2162500,2204167,2245834},{51667,40000,26667,13334,0})-31667*N(D12)),{0,162501,275001,579167,750001,1500001,3333334},{0.05105,0.1021,0.2042,0.23483,0.33693,0.4084,0.45945})-LOOKUP(MAX(0,E12-ROUNDUP(IF(E12&lt;=169444,57500,E12*LOOKUP(E12,{0,169445,300000,550000,708331},{0,0.3,0.2,0.1,0})+LOOKUP(E12,{0,169445,300000,550000,708331},{0,6667,36667,91667,162500})),0)-LOOKUP(E12,{0,2120834,2162500,2204167,2245834},{51667,40000,26667,13334,0})-31667*N(D12)),{0,162501,275001,579167,750001,1500001,3333334},{0,8296,36374,54113,130688,237893,408061}),-1)))</f>
        <v/>
      </c>
      <c r="M12" s="6">
        <f>IF(B12="","",MAX(0,G12-ROUNDDOWN(ROUND(ROUNDDOWN(ROUNDDOWN(MAX(0,IF(B12*12&lt;651000,0,IF(B12*12&lt;1900000,B12*12-650000,IF(B12*12&lt;6600000,IF(FLOOR(B12*12,4000)&lt;=3600000,FLOOR(B12*12,4000)*0.7-80000,FLOOR(B12*12,4000)*0.8-440000),IF(B12*12&lt;=8500000,ROUNDDOWN(B12*12*0.9-1100000,0),B12*12-1950000))))-LOOKUP(IF(B12*12&lt;651000,0,IF(B12*12&lt;1900000,B12*12-650000,IF(B12*12&lt;6600000,IF(FLOOR(B12*12,4000)&lt;=3600000,FLOOR(B12*12,4000)*0.7-80000,FLOOR(B12*12,4000)*0.8-440000),IF(B12*12&lt;=8500000,ROUNDDOWN(B12*12*0.9-1100000,0),B12*12-1950000)))),{0,1320001,3360001,4890001,6550001,23500001},{950000,880000,680000,630000,580000,0})-C12*12-380000*N(D12)),-3)*LOOKUP(ROUNDDOWN(MAX(0,IF(B12*12&lt;651000,0,IF(B12*12&lt;1900000,B12*12-650000,IF(B12*12&lt;6600000,IF(FLOOR(B12*12,4000)&lt;=3600000,FLOOR(B12*12,4000)*0.7-80000,FLOOR(B12*12,4000)*0.8-440000),IF(B12*12&lt;=8500000,ROUNDDOWN(B12*12*0.9-1100000,0),B12*12-1950000))))-LOOKUP(IF(B12*12&lt;651000,0,IF(B12*12&lt;1900000,B12*12-650000,IF(B12*12&lt;6600000,IF(FLOOR(B12*12,4000)&lt;=3600000,FLOOR(B12*12,4000)*0.7-80000,FLOOR(B12*12,4000)*0.8-440000),IF(B12*12&lt;=8500000,ROUNDDOWN(B12*12*0.9-1100000,0),B12*12-1950000)))),{0,1320001,3360001,4890001,6550001,23500001},{950000,880000,680000,630000,580000,0})-C12*12-380000*N(D12)),-3),{0,1950001,3300001,6950001,9000001,18000001,40000001},{0.05,0.1,0.2,0.23,0.33,0.4,0.45})-LOOKUP(ROUNDDOWN(MAX(0,IF(B12*12&lt;651000,0,IF(B12*12&lt;1900000,B12*12-650000,IF(B12*12&lt;6600000,IF(FLOOR(B12*12,4000)&lt;=3600000,FLOOR(B12*12,4000)*0.7-80000,FLOOR(B12*12,4000)*0.8-440000),IF(B12*12&lt;=8500000,ROUNDDOWN(B12*12*0.9-1100000,0),B12*12-1950000))))-LOOKUP(IF(B12*12&lt;651000,0,IF(B12*12&lt;1900000,B12*12-650000,IF(B12*12&lt;6600000,IF(FLOOR(B12*12,4000)&lt;=3600000,FLOOR(B12*12,4000)*0.7-80000,FLOOR(B12*12,4000)*0.8-440000),IF(B12*12&lt;=8500000,ROUNDDOWN(B12*12*0.9-1100000,0),B12*12-1950000)))),{0,1320001,3360001,4890001,6550001,23500001},{950000,880000,680000,630000,580000,0})-C12*12-380000*N(D12)),-3),{0,1950001,3300001,6950001,9000001,18000001,40000001},{0,97500,427500,636000,1536000,2796000,4796000}),0)*1.021,2),-2)))</f>
        <v/>
      </c>
      <c r="N12" s="6">
        <f>IF(B12="","",K12-M12)</f>
        <v/>
      </c>
    </row>
    <row r="13">
      <c r="A13" s="5" t="inlineStr">
        <is>
          <t>社員J</t>
        </is>
      </c>
      <c r="B13" s="4" t="n">
        <v>400000</v>
      </c>
      <c r="C13" s="4">
        <f>ROUND(B13*0.14575,0)</f>
        <v/>
      </c>
      <c r="D13" s="5" t="n">
        <v>1</v>
      </c>
      <c r="E13" s="6">
        <f>IF(B13="","",B13-C13)</f>
        <v/>
      </c>
      <c r="F13" s="6">
        <f>IF(B13="","",IF(MAX(0,E13-ROUNDUP(IF(E13&lt;=158333,54167,E13*LOOKUP(E13,{0,158334,300000,550000,708331},{0,0.3,0.2,0.1,0})+LOOKUP(E13,{0,158334,300000,550000,708331},{0,6667,36667,91667,162500})),0)-LOOKUP(E13,{0,2120834,2162500,2204167,2245834},{48334,40000,26667,13334,0})-31667*N(D13))&lt;=0,0,ROUND(MAX(0,E13-ROUNDUP(IF(E13&lt;=158333,54167,E13*LOOKUP(E13,{0,158334,300000,550000,708331},{0,0.3,0.2,0.1,0})+LOOKUP(E13,{0,158334,300000,550000,708331},{0,6667,36667,91667,162500})),0)-LOOKUP(E13,{0,2120834,2162500,2204167,2245834},{48334,40000,26667,13334,0})-31667*N(D13))*LOOKUP(MAX(0,E13-ROUNDUP(IF(E13&lt;=158333,54167,E13*LOOKUP(E13,{0,158334,300000,550000,708331},{0,0.3,0.2,0.1,0})+LOOKUP(E13,{0,158334,300000,550000,708331},{0,6667,36667,91667,162500})),0)-LOOKUP(E13,{0,2120834,2162500,2204167,2245834},{48334,40000,26667,13334,0})-31667*N(D13)),{0,162501,275001,579167,750001,1500001,3333334},{0.05105,0.1021,0.2042,0.23483,0.33693,0.4084,0.45945})-LOOKUP(MAX(0,E13-ROUNDUP(IF(E13&lt;=158333,54167,E13*LOOKUP(E13,{0,158334,300000,550000,708331},{0,0.3,0.2,0.1,0})+LOOKUP(E13,{0,158334,300000,550000,708331},{0,6667,36667,91667,162500})),0)-LOOKUP(E13,{0,2120834,2162500,2204167,2245834},{48334,40000,26667,13334,0})-31667*N(D13)),{0,162501,275001,579167,750001,1500001,3333334},{0,8296,36374,54113,130688,237893,408061}),-1)))</f>
        <v/>
      </c>
      <c r="G13" s="6">
        <f>IF(B13="","",F13*12)</f>
        <v/>
      </c>
      <c r="H13" s="6">
        <f>IF(B13="","",IF(B13*12&lt;691000,0,IF(B13*12&lt;2191000,B13*12-740000,IF(B13*12&lt;2193000,1451000,IF(B13*12&lt;2196000,1453000,IF(B13*12&lt;2200000,1456000,IF(B13*12&lt;6600000,IF(FLOOR(B13*12,4000)&lt;=3600000,FLOOR(B13*12,4000)*0.7-80000,FLOOR(B13*12,4000)*0.8-440000),IF(B13*12&lt;=8500000,ROUNDDOWN(B13*12*0.9-1100000,0),B13*12-1950000))))))))</f>
        <v/>
      </c>
      <c r="I13" s="6">
        <f>IF(B13="","",LOOKUP(H13,{0,4890001,6550001,23500001},{1040000,670000,620000,0}))</f>
        <v/>
      </c>
      <c r="J13" s="6">
        <f>IF(B13="","",ROUNDDOWN(ROUND(ROUNDDOWN(ROUNDDOWN(MAX(0,H13-I13-C13*12-380000*N(D13)),-3)*LOOKUP(ROUNDDOWN(MAX(0,H13-I13-C13*12-380000*N(D13)),-3),{0,1950001,3300001,6950001,9000001,18000001,40000001},{0.05,0.1,0.2,0.23,0.33,0.4,0.45})-LOOKUP(ROUNDDOWN(MAX(0,H13-I13-C13*12-380000*N(D13)),-3),{0,1950001,3300001,6950001,9000001,18000001,40000001},{0,97500,427500,636000,1536000,2796000,4796000}),0)*1.021,2),-2))</f>
        <v/>
      </c>
      <c r="K13" s="6">
        <f>IF(B13="","",MAX(0,G13-J13))</f>
        <v/>
      </c>
      <c r="L13" s="6">
        <f>IF(B13="","",IF(MAX(0,E13-ROUNDUP(IF(E13&lt;=169444,57500,E13*LOOKUP(E13,{0,169445,300000,550000,708331},{0,0.3,0.2,0.1,0})+LOOKUP(E13,{0,169445,300000,550000,708331},{0,6667,36667,91667,162500})),0)-LOOKUP(E13,{0,2120834,2162500,2204167,2245834},{51667,40000,26667,13334,0})-31667*N(D13))&lt;=0,0,ROUND(MAX(0,E13-ROUNDUP(IF(E13&lt;=169444,57500,E13*LOOKUP(E13,{0,169445,300000,550000,708331},{0,0.3,0.2,0.1,0})+LOOKUP(E13,{0,169445,300000,550000,708331},{0,6667,36667,91667,162500})),0)-LOOKUP(E13,{0,2120834,2162500,2204167,2245834},{51667,40000,26667,13334,0})-31667*N(D13))*LOOKUP(MAX(0,E13-ROUNDUP(IF(E13&lt;=169444,57500,E13*LOOKUP(E13,{0,169445,300000,550000,708331},{0,0.3,0.2,0.1,0})+LOOKUP(E13,{0,169445,300000,550000,708331},{0,6667,36667,91667,162500})),0)-LOOKUP(E13,{0,2120834,2162500,2204167,2245834},{51667,40000,26667,13334,0})-31667*N(D13)),{0,162501,275001,579167,750001,1500001,3333334},{0.05105,0.1021,0.2042,0.23483,0.33693,0.4084,0.45945})-LOOKUP(MAX(0,E13-ROUNDUP(IF(E13&lt;=169444,57500,E13*LOOKUP(E13,{0,169445,300000,550000,708331},{0,0.3,0.2,0.1,0})+LOOKUP(E13,{0,169445,300000,550000,708331},{0,6667,36667,91667,162500})),0)-LOOKUP(E13,{0,2120834,2162500,2204167,2245834},{51667,40000,26667,13334,0})-31667*N(D13)),{0,162501,275001,579167,750001,1500001,3333334},{0,8296,36374,54113,130688,237893,408061}),-1)))</f>
        <v/>
      </c>
      <c r="M13" s="6">
        <f>IF(B13="","",MAX(0,G13-ROUNDDOWN(ROUND(ROUNDDOWN(ROUNDDOWN(MAX(0,IF(B13*12&lt;651000,0,IF(B13*12&lt;1900000,B13*12-650000,IF(B13*12&lt;6600000,IF(FLOOR(B13*12,4000)&lt;=3600000,FLOOR(B13*12,4000)*0.7-80000,FLOOR(B13*12,4000)*0.8-440000),IF(B13*12&lt;=8500000,ROUNDDOWN(B13*12*0.9-1100000,0),B13*12-1950000))))-LOOKUP(IF(B13*12&lt;651000,0,IF(B13*12&lt;1900000,B13*12-650000,IF(B13*12&lt;6600000,IF(FLOOR(B13*12,4000)&lt;=3600000,FLOOR(B13*12,4000)*0.7-80000,FLOOR(B13*12,4000)*0.8-440000),IF(B13*12&lt;=8500000,ROUNDDOWN(B13*12*0.9-1100000,0),B13*12-1950000)))),{0,1320001,3360001,4890001,6550001,23500001},{950000,880000,680000,630000,580000,0})-C13*12-380000*N(D13)),-3)*LOOKUP(ROUNDDOWN(MAX(0,IF(B13*12&lt;651000,0,IF(B13*12&lt;1900000,B13*12-650000,IF(B13*12&lt;6600000,IF(FLOOR(B13*12,4000)&lt;=3600000,FLOOR(B13*12,4000)*0.7-80000,FLOOR(B13*12,4000)*0.8-440000),IF(B13*12&lt;=8500000,ROUNDDOWN(B13*12*0.9-1100000,0),B13*12-1950000))))-LOOKUP(IF(B13*12&lt;651000,0,IF(B13*12&lt;1900000,B13*12-650000,IF(B13*12&lt;6600000,IF(FLOOR(B13*12,4000)&lt;=3600000,FLOOR(B13*12,4000)*0.7-80000,FLOOR(B13*12,4000)*0.8-440000),IF(B13*12&lt;=8500000,ROUNDDOWN(B13*12*0.9-1100000,0),B13*12-1950000)))),{0,1320001,3360001,4890001,6550001,23500001},{950000,880000,680000,630000,580000,0})-C13*12-380000*N(D13)),-3),{0,1950001,3300001,6950001,9000001,18000001,40000001},{0.05,0.1,0.2,0.23,0.33,0.4,0.45})-LOOKUP(ROUNDDOWN(MAX(0,IF(B13*12&lt;651000,0,IF(B13*12&lt;1900000,B13*12-650000,IF(B13*12&lt;6600000,IF(FLOOR(B13*12,4000)&lt;=3600000,FLOOR(B13*12,4000)*0.7-80000,FLOOR(B13*12,4000)*0.8-440000),IF(B13*12&lt;=8500000,ROUNDDOWN(B13*12*0.9-1100000,0),B13*12-1950000))))-LOOKUP(IF(B13*12&lt;651000,0,IF(B13*12&lt;1900000,B13*12-650000,IF(B13*12&lt;6600000,IF(FLOOR(B13*12,4000)&lt;=3600000,FLOOR(B13*12,4000)*0.7-80000,FLOOR(B13*12,4000)*0.8-440000),IF(B13*12&lt;=8500000,ROUNDDOWN(B13*12*0.9-1100000,0),B13*12-1950000)))),{0,1320001,3360001,4890001,6550001,23500001},{950000,880000,680000,630000,580000,0})-C13*12-380000*N(D13)),-3),{0,1950001,3300001,6950001,9000001,18000001,40000001},{0,97500,427500,636000,1536000,2796000,4796000}),0)*1.021,2),-2)))</f>
        <v/>
      </c>
      <c r="N13" s="6">
        <f>IF(B13="","",K13-M13)</f>
        <v/>
      </c>
    </row>
    <row r="14">
      <c r="A14" s="5" t="n"/>
      <c r="B14" s="4" t="n"/>
      <c r="C14" s="4" t="n"/>
      <c r="D14" s="5" t="n"/>
      <c r="E14" s="6">
        <f>IF(B14="","",B14-C14)</f>
        <v/>
      </c>
      <c r="F14" s="6">
        <f>IF(B14="","",IF(MAX(0,E14-ROUNDUP(IF(E14&lt;=158333,54167,E14*LOOKUP(E14,{0,158334,300000,550000,708331},{0,0.3,0.2,0.1,0})+LOOKUP(E14,{0,158334,300000,550000,708331},{0,6667,36667,91667,162500})),0)-LOOKUP(E14,{0,2120834,2162500,2204167,2245834},{48334,40000,26667,13334,0})-31667*N(D14))&lt;=0,0,ROUND(MAX(0,E14-ROUNDUP(IF(E14&lt;=158333,54167,E14*LOOKUP(E14,{0,158334,300000,550000,708331},{0,0.3,0.2,0.1,0})+LOOKUP(E14,{0,158334,300000,550000,708331},{0,6667,36667,91667,162500})),0)-LOOKUP(E14,{0,2120834,2162500,2204167,2245834},{48334,40000,26667,13334,0})-31667*N(D14))*LOOKUP(MAX(0,E14-ROUNDUP(IF(E14&lt;=158333,54167,E14*LOOKUP(E14,{0,158334,300000,550000,708331},{0,0.3,0.2,0.1,0})+LOOKUP(E14,{0,158334,300000,550000,708331},{0,6667,36667,91667,162500})),0)-LOOKUP(E14,{0,2120834,2162500,2204167,2245834},{48334,40000,26667,13334,0})-31667*N(D14)),{0,162501,275001,579167,750001,1500001,3333334},{0.05105,0.1021,0.2042,0.23483,0.33693,0.4084,0.45945})-LOOKUP(MAX(0,E14-ROUNDUP(IF(E14&lt;=158333,54167,E14*LOOKUP(E14,{0,158334,300000,550000,708331},{0,0.3,0.2,0.1,0})+LOOKUP(E14,{0,158334,300000,550000,708331},{0,6667,36667,91667,162500})),0)-LOOKUP(E14,{0,2120834,2162500,2204167,2245834},{48334,40000,26667,13334,0})-31667*N(D14)),{0,162501,275001,579167,750001,1500001,3333334},{0,8296,36374,54113,130688,237893,408061}),-1)))</f>
        <v/>
      </c>
      <c r="G14" s="6">
        <f>IF(B14="","",F14*12)</f>
        <v/>
      </c>
      <c r="H14" s="6">
        <f>IF(B14="","",IF(B14*12&lt;691000,0,IF(B14*12&lt;2191000,B14*12-740000,IF(B14*12&lt;2193000,1451000,IF(B14*12&lt;2196000,1453000,IF(B14*12&lt;2200000,1456000,IF(B14*12&lt;6600000,IF(FLOOR(B14*12,4000)&lt;=3600000,FLOOR(B14*12,4000)*0.7-80000,FLOOR(B14*12,4000)*0.8-440000),IF(B14*12&lt;=8500000,ROUNDDOWN(B14*12*0.9-1100000,0),B14*12-1950000))))))))</f>
        <v/>
      </c>
      <c r="I14" s="6">
        <f>IF(B14="","",LOOKUP(H14,{0,4890001,6550001,23500001},{1040000,670000,620000,0}))</f>
        <v/>
      </c>
      <c r="J14" s="6">
        <f>IF(B14="","",ROUNDDOWN(ROUND(ROUNDDOWN(ROUNDDOWN(MAX(0,H14-I14-C14*12-380000*N(D14)),-3)*LOOKUP(ROUNDDOWN(MAX(0,H14-I14-C14*12-380000*N(D14)),-3),{0,1950001,3300001,6950001,9000001,18000001,40000001},{0.05,0.1,0.2,0.23,0.33,0.4,0.45})-LOOKUP(ROUNDDOWN(MAX(0,H14-I14-C14*12-380000*N(D14)),-3),{0,1950001,3300001,6950001,9000001,18000001,40000001},{0,97500,427500,636000,1536000,2796000,4796000}),0)*1.021,2),-2))</f>
        <v/>
      </c>
      <c r="K14" s="6">
        <f>IF(B14="","",MAX(0,G14-J14))</f>
        <v/>
      </c>
      <c r="L14" s="6">
        <f>IF(B14="","",IF(MAX(0,E14-ROUNDUP(IF(E14&lt;=169444,57500,E14*LOOKUP(E14,{0,169445,300000,550000,708331},{0,0.3,0.2,0.1,0})+LOOKUP(E14,{0,169445,300000,550000,708331},{0,6667,36667,91667,162500})),0)-LOOKUP(E14,{0,2120834,2162500,2204167,2245834},{51667,40000,26667,13334,0})-31667*N(D14))&lt;=0,0,ROUND(MAX(0,E14-ROUNDUP(IF(E14&lt;=169444,57500,E14*LOOKUP(E14,{0,169445,300000,550000,708331},{0,0.3,0.2,0.1,0})+LOOKUP(E14,{0,169445,300000,550000,708331},{0,6667,36667,91667,162500})),0)-LOOKUP(E14,{0,2120834,2162500,2204167,2245834},{51667,40000,26667,13334,0})-31667*N(D14))*LOOKUP(MAX(0,E14-ROUNDUP(IF(E14&lt;=169444,57500,E14*LOOKUP(E14,{0,169445,300000,550000,708331},{0,0.3,0.2,0.1,0})+LOOKUP(E14,{0,169445,300000,550000,708331},{0,6667,36667,91667,162500})),0)-LOOKUP(E14,{0,2120834,2162500,2204167,2245834},{51667,40000,26667,13334,0})-31667*N(D14)),{0,162501,275001,579167,750001,1500001,3333334},{0.05105,0.1021,0.2042,0.23483,0.33693,0.4084,0.45945})-LOOKUP(MAX(0,E14-ROUNDUP(IF(E14&lt;=169444,57500,E14*LOOKUP(E14,{0,169445,300000,550000,708331},{0,0.3,0.2,0.1,0})+LOOKUP(E14,{0,169445,300000,550000,708331},{0,6667,36667,91667,162500})),0)-LOOKUP(E14,{0,2120834,2162500,2204167,2245834},{51667,40000,26667,13334,0})-31667*N(D14)),{0,162501,275001,579167,750001,1500001,3333334},{0,8296,36374,54113,130688,237893,408061}),-1)))</f>
        <v/>
      </c>
      <c r="M14" s="6">
        <f>IF(B14="","",MAX(0,G14-ROUNDDOWN(ROUND(ROUNDDOWN(ROUNDDOWN(MAX(0,IF(B14*12&lt;651000,0,IF(B14*12&lt;1900000,B14*12-650000,IF(B14*12&lt;6600000,IF(FLOOR(B14*12,4000)&lt;=3600000,FLOOR(B14*12,4000)*0.7-80000,FLOOR(B14*12,4000)*0.8-440000),IF(B14*12&lt;=8500000,ROUNDDOWN(B14*12*0.9-1100000,0),B14*12-1950000))))-LOOKUP(IF(B14*12&lt;651000,0,IF(B14*12&lt;1900000,B14*12-650000,IF(B14*12&lt;6600000,IF(FLOOR(B14*12,4000)&lt;=3600000,FLOOR(B14*12,4000)*0.7-80000,FLOOR(B14*12,4000)*0.8-440000),IF(B14*12&lt;=8500000,ROUNDDOWN(B14*12*0.9-1100000,0),B14*12-1950000)))),{0,1320001,3360001,4890001,6550001,23500001},{950000,880000,680000,630000,580000,0})-C14*12-380000*N(D14)),-3)*LOOKUP(ROUNDDOWN(MAX(0,IF(B14*12&lt;651000,0,IF(B14*12&lt;1900000,B14*12-650000,IF(B14*12&lt;6600000,IF(FLOOR(B14*12,4000)&lt;=3600000,FLOOR(B14*12,4000)*0.7-80000,FLOOR(B14*12,4000)*0.8-440000),IF(B14*12&lt;=8500000,ROUNDDOWN(B14*12*0.9-1100000,0),B14*12-1950000))))-LOOKUP(IF(B14*12&lt;651000,0,IF(B14*12&lt;1900000,B14*12-650000,IF(B14*12&lt;6600000,IF(FLOOR(B14*12,4000)&lt;=3600000,FLOOR(B14*12,4000)*0.7-80000,FLOOR(B14*12,4000)*0.8-440000),IF(B14*12&lt;=8500000,ROUNDDOWN(B14*12*0.9-1100000,0),B14*12-1950000)))),{0,1320001,3360001,4890001,6550001,23500001},{950000,880000,680000,630000,580000,0})-C14*12-380000*N(D14)),-3),{0,1950001,3300001,6950001,9000001,18000001,40000001},{0.05,0.1,0.2,0.23,0.33,0.4,0.45})-LOOKUP(ROUNDDOWN(MAX(0,IF(B14*12&lt;651000,0,IF(B14*12&lt;1900000,B14*12-650000,IF(B14*12&lt;6600000,IF(FLOOR(B14*12,4000)&lt;=3600000,FLOOR(B14*12,4000)*0.7-80000,FLOOR(B14*12,4000)*0.8-440000),IF(B14*12&lt;=8500000,ROUNDDOWN(B14*12*0.9-1100000,0),B14*12-1950000))))-LOOKUP(IF(B14*12&lt;651000,0,IF(B14*12&lt;1900000,B14*12-650000,IF(B14*12&lt;6600000,IF(FLOOR(B14*12,4000)&lt;=3600000,FLOOR(B14*12,4000)*0.7-80000,FLOOR(B14*12,4000)*0.8-440000),IF(B14*12&lt;=8500000,ROUNDDOWN(B14*12*0.9-1100000,0),B14*12-1950000)))),{0,1320001,3360001,4890001,6550001,23500001},{950000,880000,680000,630000,580000,0})-C14*12-380000*N(D14)),-3),{0,1950001,3300001,6950001,9000001,18000001,40000001},{0,97500,427500,636000,1536000,2796000,4796000}),0)*1.021,2),-2)))</f>
        <v/>
      </c>
      <c r="N14" s="6">
        <f>IF(B14="","",K14-M14)</f>
        <v/>
      </c>
    </row>
    <row r="15">
      <c r="A15" s="5" t="n"/>
      <c r="B15" s="4" t="n"/>
      <c r="C15" s="4" t="n"/>
      <c r="D15" s="5" t="n"/>
      <c r="E15" s="6">
        <f>IF(B15="","",B15-C15)</f>
        <v/>
      </c>
      <c r="F15" s="6">
        <f>IF(B15="","",IF(MAX(0,E15-ROUNDUP(IF(E15&lt;=158333,54167,E15*LOOKUP(E15,{0,158334,300000,550000,708331},{0,0.3,0.2,0.1,0})+LOOKUP(E15,{0,158334,300000,550000,708331},{0,6667,36667,91667,162500})),0)-LOOKUP(E15,{0,2120834,2162500,2204167,2245834},{48334,40000,26667,13334,0})-31667*N(D15))&lt;=0,0,ROUND(MAX(0,E15-ROUNDUP(IF(E15&lt;=158333,54167,E15*LOOKUP(E15,{0,158334,300000,550000,708331},{0,0.3,0.2,0.1,0})+LOOKUP(E15,{0,158334,300000,550000,708331},{0,6667,36667,91667,162500})),0)-LOOKUP(E15,{0,2120834,2162500,2204167,2245834},{48334,40000,26667,13334,0})-31667*N(D15))*LOOKUP(MAX(0,E15-ROUNDUP(IF(E15&lt;=158333,54167,E15*LOOKUP(E15,{0,158334,300000,550000,708331},{0,0.3,0.2,0.1,0})+LOOKUP(E15,{0,158334,300000,550000,708331},{0,6667,36667,91667,162500})),0)-LOOKUP(E15,{0,2120834,2162500,2204167,2245834},{48334,40000,26667,13334,0})-31667*N(D15)),{0,162501,275001,579167,750001,1500001,3333334},{0.05105,0.1021,0.2042,0.23483,0.33693,0.4084,0.45945})-LOOKUP(MAX(0,E15-ROUNDUP(IF(E15&lt;=158333,54167,E15*LOOKUP(E15,{0,158334,300000,550000,708331},{0,0.3,0.2,0.1,0})+LOOKUP(E15,{0,158334,300000,550000,708331},{0,6667,36667,91667,162500})),0)-LOOKUP(E15,{0,2120834,2162500,2204167,2245834},{48334,40000,26667,13334,0})-31667*N(D15)),{0,162501,275001,579167,750001,1500001,3333334},{0,8296,36374,54113,130688,237893,408061}),-1)))</f>
        <v/>
      </c>
      <c r="G15" s="6">
        <f>IF(B15="","",F15*12)</f>
        <v/>
      </c>
      <c r="H15" s="6">
        <f>IF(B15="","",IF(B15*12&lt;691000,0,IF(B15*12&lt;2191000,B15*12-740000,IF(B15*12&lt;2193000,1451000,IF(B15*12&lt;2196000,1453000,IF(B15*12&lt;2200000,1456000,IF(B15*12&lt;6600000,IF(FLOOR(B15*12,4000)&lt;=3600000,FLOOR(B15*12,4000)*0.7-80000,FLOOR(B15*12,4000)*0.8-440000),IF(B15*12&lt;=8500000,ROUNDDOWN(B15*12*0.9-1100000,0),B15*12-1950000))))))))</f>
        <v/>
      </c>
      <c r="I15" s="6">
        <f>IF(B15="","",LOOKUP(H15,{0,4890001,6550001,23500001},{1040000,670000,620000,0}))</f>
        <v/>
      </c>
      <c r="J15" s="6">
        <f>IF(B15="","",ROUNDDOWN(ROUND(ROUNDDOWN(ROUNDDOWN(MAX(0,H15-I15-C15*12-380000*N(D15)),-3)*LOOKUP(ROUNDDOWN(MAX(0,H15-I15-C15*12-380000*N(D15)),-3),{0,1950001,3300001,6950001,9000001,18000001,40000001},{0.05,0.1,0.2,0.23,0.33,0.4,0.45})-LOOKUP(ROUNDDOWN(MAX(0,H15-I15-C15*12-380000*N(D15)),-3),{0,1950001,3300001,6950001,9000001,18000001,40000001},{0,97500,427500,636000,1536000,2796000,4796000}),0)*1.021,2),-2))</f>
        <v/>
      </c>
      <c r="K15" s="6">
        <f>IF(B15="","",MAX(0,G15-J15))</f>
        <v/>
      </c>
      <c r="L15" s="6">
        <f>IF(B15="","",IF(MAX(0,E15-ROUNDUP(IF(E15&lt;=169444,57500,E15*LOOKUP(E15,{0,169445,300000,550000,708331},{0,0.3,0.2,0.1,0})+LOOKUP(E15,{0,169445,300000,550000,708331},{0,6667,36667,91667,162500})),0)-LOOKUP(E15,{0,2120834,2162500,2204167,2245834},{51667,40000,26667,13334,0})-31667*N(D15))&lt;=0,0,ROUND(MAX(0,E15-ROUNDUP(IF(E15&lt;=169444,57500,E15*LOOKUP(E15,{0,169445,300000,550000,708331},{0,0.3,0.2,0.1,0})+LOOKUP(E15,{0,169445,300000,550000,708331},{0,6667,36667,91667,162500})),0)-LOOKUP(E15,{0,2120834,2162500,2204167,2245834},{51667,40000,26667,13334,0})-31667*N(D15))*LOOKUP(MAX(0,E15-ROUNDUP(IF(E15&lt;=169444,57500,E15*LOOKUP(E15,{0,169445,300000,550000,708331},{0,0.3,0.2,0.1,0})+LOOKUP(E15,{0,169445,300000,550000,708331},{0,6667,36667,91667,162500})),0)-LOOKUP(E15,{0,2120834,2162500,2204167,2245834},{51667,40000,26667,13334,0})-31667*N(D15)),{0,162501,275001,579167,750001,1500001,3333334},{0.05105,0.1021,0.2042,0.23483,0.33693,0.4084,0.45945})-LOOKUP(MAX(0,E15-ROUNDUP(IF(E15&lt;=169444,57500,E15*LOOKUP(E15,{0,169445,300000,550000,708331},{0,0.3,0.2,0.1,0})+LOOKUP(E15,{0,169445,300000,550000,708331},{0,6667,36667,91667,162500})),0)-LOOKUP(E15,{0,2120834,2162500,2204167,2245834},{51667,40000,26667,13334,0})-31667*N(D15)),{0,162501,275001,579167,750001,1500001,3333334},{0,8296,36374,54113,130688,237893,408061}),-1)))</f>
        <v/>
      </c>
      <c r="M15" s="6">
        <f>IF(B15="","",MAX(0,G15-ROUNDDOWN(ROUND(ROUNDDOWN(ROUNDDOWN(MAX(0,IF(B15*12&lt;651000,0,IF(B15*12&lt;1900000,B15*12-650000,IF(B15*12&lt;6600000,IF(FLOOR(B15*12,4000)&lt;=3600000,FLOOR(B15*12,4000)*0.7-80000,FLOOR(B15*12,4000)*0.8-440000),IF(B15*12&lt;=8500000,ROUNDDOWN(B15*12*0.9-1100000,0),B15*12-1950000))))-LOOKUP(IF(B15*12&lt;651000,0,IF(B15*12&lt;1900000,B15*12-650000,IF(B15*12&lt;6600000,IF(FLOOR(B15*12,4000)&lt;=3600000,FLOOR(B15*12,4000)*0.7-80000,FLOOR(B15*12,4000)*0.8-440000),IF(B15*12&lt;=8500000,ROUNDDOWN(B15*12*0.9-1100000,0),B15*12-1950000)))),{0,1320001,3360001,4890001,6550001,23500001},{950000,880000,680000,630000,580000,0})-C15*12-380000*N(D15)),-3)*LOOKUP(ROUNDDOWN(MAX(0,IF(B15*12&lt;651000,0,IF(B15*12&lt;1900000,B15*12-650000,IF(B15*12&lt;6600000,IF(FLOOR(B15*12,4000)&lt;=3600000,FLOOR(B15*12,4000)*0.7-80000,FLOOR(B15*12,4000)*0.8-440000),IF(B15*12&lt;=8500000,ROUNDDOWN(B15*12*0.9-1100000,0),B15*12-1950000))))-LOOKUP(IF(B15*12&lt;651000,0,IF(B15*12&lt;1900000,B15*12-650000,IF(B15*12&lt;6600000,IF(FLOOR(B15*12,4000)&lt;=3600000,FLOOR(B15*12,4000)*0.7-80000,FLOOR(B15*12,4000)*0.8-440000),IF(B15*12&lt;=8500000,ROUNDDOWN(B15*12*0.9-1100000,0),B15*12-1950000)))),{0,1320001,3360001,4890001,6550001,23500001},{950000,880000,680000,630000,580000,0})-C15*12-380000*N(D15)),-3),{0,1950001,3300001,6950001,9000001,18000001,40000001},{0.05,0.1,0.2,0.23,0.33,0.4,0.45})-LOOKUP(ROUNDDOWN(MAX(0,IF(B15*12&lt;651000,0,IF(B15*12&lt;1900000,B15*12-650000,IF(B15*12&lt;6600000,IF(FLOOR(B15*12,4000)&lt;=3600000,FLOOR(B15*12,4000)*0.7-80000,FLOOR(B15*12,4000)*0.8-440000),IF(B15*12&lt;=8500000,ROUNDDOWN(B15*12*0.9-1100000,0),B15*12-1950000))))-LOOKUP(IF(B15*12&lt;651000,0,IF(B15*12&lt;1900000,B15*12-650000,IF(B15*12&lt;6600000,IF(FLOOR(B15*12,4000)&lt;=3600000,FLOOR(B15*12,4000)*0.7-80000,FLOOR(B15*12,4000)*0.8-440000),IF(B15*12&lt;=8500000,ROUNDDOWN(B15*12*0.9-1100000,0),B15*12-1950000)))),{0,1320001,3360001,4890001,6550001,23500001},{950000,880000,680000,630000,580000,0})-C15*12-380000*N(D15)),-3),{0,1950001,3300001,6950001,9000001,18000001,40000001},{0,97500,427500,636000,1536000,2796000,4796000}),0)*1.021,2),-2)))</f>
        <v/>
      </c>
      <c r="N15" s="6">
        <f>IF(B15="","",K15-M15)</f>
        <v/>
      </c>
    </row>
    <row r="16">
      <c r="A16" s="5" t="n"/>
      <c r="B16" s="4" t="n"/>
      <c r="C16" s="4" t="n"/>
      <c r="D16" s="5" t="n"/>
      <c r="E16" s="6">
        <f>IF(B16="","",B16-C16)</f>
        <v/>
      </c>
      <c r="F16" s="6">
        <f>IF(B16="","",IF(MAX(0,E16-ROUNDUP(IF(E16&lt;=158333,54167,E16*LOOKUP(E16,{0,158334,300000,550000,708331},{0,0.3,0.2,0.1,0})+LOOKUP(E16,{0,158334,300000,550000,708331},{0,6667,36667,91667,162500})),0)-LOOKUP(E16,{0,2120834,2162500,2204167,2245834},{48334,40000,26667,13334,0})-31667*N(D16))&lt;=0,0,ROUND(MAX(0,E16-ROUNDUP(IF(E16&lt;=158333,54167,E16*LOOKUP(E16,{0,158334,300000,550000,708331},{0,0.3,0.2,0.1,0})+LOOKUP(E16,{0,158334,300000,550000,708331},{0,6667,36667,91667,162500})),0)-LOOKUP(E16,{0,2120834,2162500,2204167,2245834},{48334,40000,26667,13334,0})-31667*N(D16))*LOOKUP(MAX(0,E16-ROUNDUP(IF(E16&lt;=158333,54167,E16*LOOKUP(E16,{0,158334,300000,550000,708331},{0,0.3,0.2,0.1,0})+LOOKUP(E16,{0,158334,300000,550000,708331},{0,6667,36667,91667,162500})),0)-LOOKUP(E16,{0,2120834,2162500,2204167,2245834},{48334,40000,26667,13334,0})-31667*N(D16)),{0,162501,275001,579167,750001,1500001,3333334},{0.05105,0.1021,0.2042,0.23483,0.33693,0.4084,0.45945})-LOOKUP(MAX(0,E16-ROUNDUP(IF(E16&lt;=158333,54167,E16*LOOKUP(E16,{0,158334,300000,550000,708331},{0,0.3,0.2,0.1,0})+LOOKUP(E16,{0,158334,300000,550000,708331},{0,6667,36667,91667,162500})),0)-LOOKUP(E16,{0,2120834,2162500,2204167,2245834},{48334,40000,26667,13334,0})-31667*N(D16)),{0,162501,275001,579167,750001,1500001,3333334},{0,8296,36374,54113,130688,237893,408061}),-1)))</f>
        <v/>
      </c>
      <c r="G16" s="6">
        <f>IF(B16="","",F16*12)</f>
        <v/>
      </c>
      <c r="H16" s="6">
        <f>IF(B16="","",IF(B16*12&lt;691000,0,IF(B16*12&lt;2191000,B16*12-740000,IF(B16*12&lt;2193000,1451000,IF(B16*12&lt;2196000,1453000,IF(B16*12&lt;2200000,1456000,IF(B16*12&lt;6600000,IF(FLOOR(B16*12,4000)&lt;=3600000,FLOOR(B16*12,4000)*0.7-80000,FLOOR(B16*12,4000)*0.8-440000),IF(B16*12&lt;=8500000,ROUNDDOWN(B16*12*0.9-1100000,0),B16*12-1950000))))))))</f>
        <v/>
      </c>
      <c r="I16" s="6">
        <f>IF(B16="","",LOOKUP(H16,{0,4890001,6550001,23500001},{1040000,670000,620000,0}))</f>
        <v/>
      </c>
      <c r="J16" s="6">
        <f>IF(B16="","",ROUNDDOWN(ROUND(ROUNDDOWN(ROUNDDOWN(MAX(0,H16-I16-C16*12-380000*N(D16)),-3)*LOOKUP(ROUNDDOWN(MAX(0,H16-I16-C16*12-380000*N(D16)),-3),{0,1950001,3300001,6950001,9000001,18000001,40000001},{0.05,0.1,0.2,0.23,0.33,0.4,0.45})-LOOKUP(ROUNDDOWN(MAX(0,H16-I16-C16*12-380000*N(D16)),-3),{0,1950001,3300001,6950001,9000001,18000001,40000001},{0,97500,427500,636000,1536000,2796000,4796000}),0)*1.021,2),-2))</f>
        <v/>
      </c>
      <c r="K16" s="6">
        <f>IF(B16="","",MAX(0,G16-J16))</f>
        <v/>
      </c>
      <c r="L16" s="6">
        <f>IF(B16="","",IF(MAX(0,E16-ROUNDUP(IF(E16&lt;=169444,57500,E16*LOOKUP(E16,{0,169445,300000,550000,708331},{0,0.3,0.2,0.1,0})+LOOKUP(E16,{0,169445,300000,550000,708331},{0,6667,36667,91667,162500})),0)-LOOKUP(E16,{0,2120834,2162500,2204167,2245834},{51667,40000,26667,13334,0})-31667*N(D16))&lt;=0,0,ROUND(MAX(0,E16-ROUNDUP(IF(E16&lt;=169444,57500,E16*LOOKUP(E16,{0,169445,300000,550000,708331},{0,0.3,0.2,0.1,0})+LOOKUP(E16,{0,169445,300000,550000,708331},{0,6667,36667,91667,162500})),0)-LOOKUP(E16,{0,2120834,2162500,2204167,2245834},{51667,40000,26667,13334,0})-31667*N(D16))*LOOKUP(MAX(0,E16-ROUNDUP(IF(E16&lt;=169444,57500,E16*LOOKUP(E16,{0,169445,300000,550000,708331},{0,0.3,0.2,0.1,0})+LOOKUP(E16,{0,169445,300000,550000,708331},{0,6667,36667,91667,162500})),0)-LOOKUP(E16,{0,2120834,2162500,2204167,2245834},{51667,40000,26667,13334,0})-31667*N(D16)),{0,162501,275001,579167,750001,1500001,3333334},{0.05105,0.1021,0.2042,0.23483,0.33693,0.4084,0.45945})-LOOKUP(MAX(0,E16-ROUNDUP(IF(E16&lt;=169444,57500,E16*LOOKUP(E16,{0,169445,300000,550000,708331},{0,0.3,0.2,0.1,0})+LOOKUP(E16,{0,169445,300000,550000,708331},{0,6667,36667,91667,162500})),0)-LOOKUP(E16,{0,2120834,2162500,2204167,2245834},{51667,40000,26667,13334,0})-31667*N(D16)),{0,162501,275001,579167,750001,1500001,3333334},{0,8296,36374,54113,130688,237893,408061}),-1)))</f>
        <v/>
      </c>
      <c r="M16" s="6">
        <f>IF(B16="","",MAX(0,G16-ROUNDDOWN(ROUND(ROUNDDOWN(ROUNDDOWN(MAX(0,IF(B16*12&lt;651000,0,IF(B16*12&lt;1900000,B16*12-650000,IF(B16*12&lt;6600000,IF(FLOOR(B16*12,4000)&lt;=3600000,FLOOR(B16*12,4000)*0.7-80000,FLOOR(B16*12,4000)*0.8-440000),IF(B16*12&lt;=8500000,ROUNDDOWN(B16*12*0.9-1100000,0),B16*12-1950000))))-LOOKUP(IF(B16*12&lt;651000,0,IF(B16*12&lt;1900000,B16*12-650000,IF(B16*12&lt;6600000,IF(FLOOR(B16*12,4000)&lt;=3600000,FLOOR(B16*12,4000)*0.7-80000,FLOOR(B16*12,4000)*0.8-440000),IF(B16*12&lt;=8500000,ROUNDDOWN(B16*12*0.9-1100000,0),B16*12-1950000)))),{0,1320001,3360001,4890001,6550001,23500001},{950000,880000,680000,630000,580000,0})-C16*12-380000*N(D16)),-3)*LOOKUP(ROUNDDOWN(MAX(0,IF(B16*12&lt;651000,0,IF(B16*12&lt;1900000,B16*12-650000,IF(B16*12&lt;6600000,IF(FLOOR(B16*12,4000)&lt;=3600000,FLOOR(B16*12,4000)*0.7-80000,FLOOR(B16*12,4000)*0.8-440000),IF(B16*12&lt;=8500000,ROUNDDOWN(B16*12*0.9-1100000,0),B16*12-1950000))))-LOOKUP(IF(B16*12&lt;651000,0,IF(B16*12&lt;1900000,B16*12-650000,IF(B16*12&lt;6600000,IF(FLOOR(B16*12,4000)&lt;=3600000,FLOOR(B16*12,4000)*0.7-80000,FLOOR(B16*12,4000)*0.8-440000),IF(B16*12&lt;=8500000,ROUNDDOWN(B16*12*0.9-1100000,0),B16*12-1950000)))),{0,1320001,3360001,4890001,6550001,23500001},{950000,880000,680000,630000,580000,0})-C16*12-380000*N(D16)),-3),{0,1950001,3300001,6950001,9000001,18000001,40000001},{0.05,0.1,0.2,0.23,0.33,0.4,0.45})-LOOKUP(ROUNDDOWN(MAX(0,IF(B16*12&lt;651000,0,IF(B16*12&lt;1900000,B16*12-650000,IF(B16*12&lt;6600000,IF(FLOOR(B16*12,4000)&lt;=3600000,FLOOR(B16*12,4000)*0.7-80000,FLOOR(B16*12,4000)*0.8-440000),IF(B16*12&lt;=8500000,ROUNDDOWN(B16*12*0.9-1100000,0),B16*12-1950000))))-LOOKUP(IF(B16*12&lt;651000,0,IF(B16*12&lt;1900000,B16*12-650000,IF(B16*12&lt;6600000,IF(FLOOR(B16*12,4000)&lt;=3600000,FLOOR(B16*12,4000)*0.7-80000,FLOOR(B16*12,4000)*0.8-440000),IF(B16*12&lt;=8500000,ROUNDDOWN(B16*12*0.9-1100000,0),B16*12-1950000)))),{0,1320001,3360001,4890001,6550001,23500001},{950000,880000,680000,630000,580000,0})-C16*12-380000*N(D16)),-3),{0,1950001,3300001,6950001,9000001,18000001,40000001},{0,97500,427500,636000,1536000,2796000,4796000}),0)*1.021,2),-2)))</f>
        <v/>
      </c>
      <c r="N16" s="6">
        <f>IF(B16="","",K16-M16)</f>
        <v/>
      </c>
    </row>
    <row r="17">
      <c r="A17" s="5" t="n"/>
      <c r="B17" s="4" t="n"/>
      <c r="C17" s="4" t="n"/>
      <c r="D17" s="5" t="n"/>
      <c r="E17" s="6">
        <f>IF(B17="","",B17-C17)</f>
        <v/>
      </c>
      <c r="F17" s="6">
        <f>IF(B17="","",IF(MAX(0,E17-ROUNDUP(IF(E17&lt;=158333,54167,E17*LOOKUP(E17,{0,158334,300000,550000,708331},{0,0.3,0.2,0.1,0})+LOOKUP(E17,{0,158334,300000,550000,708331},{0,6667,36667,91667,162500})),0)-LOOKUP(E17,{0,2120834,2162500,2204167,2245834},{48334,40000,26667,13334,0})-31667*N(D17))&lt;=0,0,ROUND(MAX(0,E17-ROUNDUP(IF(E17&lt;=158333,54167,E17*LOOKUP(E17,{0,158334,300000,550000,708331},{0,0.3,0.2,0.1,0})+LOOKUP(E17,{0,158334,300000,550000,708331},{0,6667,36667,91667,162500})),0)-LOOKUP(E17,{0,2120834,2162500,2204167,2245834},{48334,40000,26667,13334,0})-31667*N(D17))*LOOKUP(MAX(0,E17-ROUNDUP(IF(E17&lt;=158333,54167,E17*LOOKUP(E17,{0,158334,300000,550000,708331},{0,0.3,0.2,0.1,0})+LOOKUP(E17,{0,158334,300000,550000,708331},{0,6667,36667,91667,162500})),0)-LOOKUP(E17,{0,2120834,2162500,2204167,2245834},{48334,40000,26667,13334,0})-31667*N(D17)),{0,162501,275001,579167,750001,1500001,3333334},{0.05105,0.1021,0.2042,0.23483,0.33693,0.4084,0.45945})-LOOKUP(MAX(0,E17-ROUNDUP(IF(E17&lt;=158333,54167,E17*LOOKUP(E17,{0,158334,300000,550000,708331},{0,0.3,0.2,0.1,0})+LOOKUP(E17,{0,158334,300000,550000,708331},{0,6667,36667,91667,162500})),0)-LOOKUP(E17,{0,2120834,2162500,2204167,2245834},{48334,40000,26667,13334,0})-31667*N(D17)),{0,162501,275001,579167,750001,1500001,3333334},{0,8296,36374,54113,130688,237893,408061}),-1)))</f>
        <v/>
      </c>
      <c r="G17" s="6">
        <f>IF(B17="","",F17*12)</f>
        <v/>
      </c>
      <c r="H17" s="6">
        <f>IF(B17="","",IF(B17*12&lt;691000,0,IF(B17*12&lt;2191000,B17*12-740000,IF(B17*12&lt;2193000,1451000,IF(B17*12&lt;2196000,1453000,IF(B17*12&lt;2200000,1456000,IF(B17*12&lt;6600000,IF(FLOOR(B17*12,4000)&lt;=3600000,FLOOR(B17*12,4000)*0.7-80000,FLOOR(B17*12,4000)*0.8-440000),IF(B17*12&lt;=8500000,ROUNDDOWN(B17*12*0.9-1100000,0),B17*12-1950000))))))))</f>
        <v/>
      </c>
      <c r="I17" s="6">
        <f>IF(B17="","",LOOKUP(H17,{0,4890001,6550001,23500001},{1040000,670000,620000,0}))</f>
        <v/>
      </c>
      <c r="J17" s="6">
        <f>IF(B17="","",ROUNDDOWN(ROUND(ROUNDDOWN(ROUNDDOWN(MAX(0,H17-I17-C17*12-380000*N(D17)),-3)*LOOKUP(ROUNDDOWN(MAX(0,H17-I17-C17*12-380000*N(D17)),-3),{0,1950001,3300001,6950001,9000001,18000001,40000001},{0.05,0.1,0.2,0.23,0.33,0.4,0.45})-LOOKUP(ROUNDDOWN(MAX(0,H17-I17-C17*12-380000*N(D17)),-3),{0,1950001,3300001,6950001,9000001,18000001,40000001},{0,97500,427500,636000,1536000,2796000,4796000}),0)*1.021,2),-2))</f>
        <v/>
      </c>
      <c r="K17" s="6">
        <f>IF(B17="","",MAX(0,G17-J17))</f>
        <v/>
      </c>
      <c r="L17" s="6">
        <f>IF(B17="","",IF(MAX(0,E17-ROUNDUP(IF(E17&lt;=169444,57500,E17*LOOKUP(E17,{0,169445,300000,550000,708331},{0,0.3,0.2,0.1,0})+LOOKUP(E17,{0,169445,300000,550000,708331},{0,6667,36667,91667,162500})),0)-LOOKUP(E17,{0,2120834,2162500,2204167,2245834},{51667,40000,26667,13334,0})-31667*N(D17))&lt;=0,0,ROUND(MAX(0,E17-ROUNDUP(IF(E17&lt;=169444,57500,E17*LOOKUP(E17,{0,169445,300000,550000,708331},{0,0.3,0.2,0.1,0})+LOOKUP(E17,{0,169445,300000,550000,708331},{0,6667,36667,91667,162500})),0)-LOOKUP(E17,{0,2120834,2162500,2204167,2245834},{51667,40000,26667,13334,0})-31667*N(D17))*LOOKUP(MAX(0,E17-ROUNDUP(IF(E17&lt;=169444,57500,E17*LOOKUP(E17,{0,169445,300000,550000,708331},{0,0.3,0.2,0.1,0})+LOOKUP(E17,{0,169445,300000,550000,708331},{0,6667,36667,91667,162500})),0)-LOOKUP(E17,{0,2120834,2162500,2204167,2245834},{51667,40000,26667,13334,0})-31667*N(D17)),{0,162501,275001,579167,750001,1500001,3333334},{0.05105,0.1021,0.2042,0.23483,0.33693,0.4084,0.45945})-LOOKUP(MAX(0,E17-ROUNDUP(IF(E17&lt;=169444,57500,E17*LOOKUP(E17,{0,169445,300000,550000,708331},{0,0.3,0.2,0.1,0})+LOOKUP(E17,{0,169445,300000,550000,708331},{0,6667,36667,91667,162500})),0)-LOOKUP(E17,{0,2120834,2162500,2204167,2245834},{51667,40000,26667,13334,0})-31667*N(D17)),{0,162501,275001,579167,750001,1500001,3333334},{0,8296,36374,54113,130688,237893,408061}),-1)))</f>
        <v/>
      </c>
      <c r="M17" s="6">
        <f>IF(B17="","",MAX(0,G17-ROUNDDOWN(ROUND(ROUNDDOWN(ROUNDDOWN(MAX(0,IF(B17*12&lt;651000,0,IF(B17*12&lt;1900000,B17*12-650000,IF(B17*12&lt;6600000,IF(FLOOR(B17*12,4000)&lt;=3600000,FLOOR(B17*12,4000)*0.7-80000,FLOOR(B17*12,4000)*0.8-440000),IF(B17*12&lt;=8500000,ROUNDDOWN(B17*12*0.9-1100000,0),B17*12-1950000))))-LOOKUP(IF(B17*12&lt;651000,0,IF(B17*12&lt;1900000,B17*12-650000,IF(B17*12&lt;6600000,IF(FLOOR(B17*12,4000)&lt;=3600000,FLOOR(B17*12,4000)*0.7-80000,FLOOR(B17*12,4000)*0.8-440000),IF(B17*12&lt;=8500000,ROUNDDOWN(B17*12*0.9-1100000,0),B17*12-1950000)))),{0,1320001,3360001,4890001,6550001,23500001},{950000,880000,680000,630000,580000,0})-C17*12-380000*N(D17)),-3)*LOOKUP(ROUNDDOWN(MAX(0,IF(B17*12&lt;651000,0,IF(B17*12&lt;1900000,B17*12-650000,IF(B17*12&lt;6600000,IF(FLOOR(B17*12,4000)&lt;=3600000,FLOOR(B17*12,4000)*0.7-80000,FLOOR(B17*12,4000)*0.8-440000),IF(B17*12&lt;=8500000,ROUNDDOWN(B17*12*0.9-1100000,0),B17*12-1950000))))-LOOKUP(IF(B17*12&lt;651000,0,IF(B17*12&lt;1900000,B17*12-650000,IF(B17*12&lt;6600000,IF(FLOOR(B17*12,4000)&lt;=3600000,FLOOR(B17*12,4000)*0.7-80000,FLOOR(B17*12,4000)*0.8-440000),IF(B17*12&lt;=8500000,ROUNDDOWN(B17*12*0.9-1100000,0),B17*12-1950000)))),{0,1320001,3360001,4890001,6550001,23500001},{950000,880000,680000,630000,580000,0})-C17*12-380000*N(D17)),-3),{0,1950001,3300001,6950001,9000001,18000001,40000001},{0.05,0.1,0.2,0.23,0.33,0.4,0.45})-LOOKUP(ROUNDDOWN(MAX(0,IF(B17*12&lt;651000,0,IF(B17*12&lt;1900000,B17*12-650000,IF(B17*12&lt;6600000,IF(FLOOR(B17*12,4000)&lt;=3600000,FLOOR(B17*12,4000)*0.7-80000,FLOOR(B17*12,4000)*0.8-440000),IF(B17*12&lt;=8500000,ROUNDDOWN(B17*12*0.9-1100000,0),B17*12-1950000))))-LOOKUP(IF(B17*12&lt;651000,0,IF(B17*12&lt;1900000,B17*12-650000,IF(B17*12&lt;6600000,IF(FLOOR(B17*12,4000)&lt;=3600000,FLOOR(B17*12,4000)*0.7-80000,FLOOR(B17*12,4000)*0.8-440000),IF(B17*12&lt;=8500000,ROUNDDOWN(B17*12*0.9-1100000,0),B17*12-1950000)))),{0,1320001,3360001,4890001,6550001,23500001},{950000,880000,680000,630000,580000,0})-C17*12-380000*N(D17)),-3),{0,1950001,3300001,6950001,9000001,18000001,40000001},{0,97500,427500,636000,1536000,2796000,4796000}),0)*1.021,2),-2)))</f>
        <v/>
      </c>
      <c r="N17" s="6">
        <f>IF(B17="","",K17-M17)</f>
        <v/>
      </c>
    </row>
    <row r="18">
      <c r="A18" s="5" t="n"/>
      <c r="B18" s="4" t="n"/>
      <c r="C18" s="4" t="n"/>
      <c r="D18" s="5" t="n"/>
      <c r="E18" s="6">
        <f>IF(B18="","",B18-C18)</f>
        <v/>
      </c>
      <c r="F18" s="6">
        <f>IF(B18="","",IF(MAX(0,E18-ROUNDUP(IF(E18&lt;=158333,54167,E18*LOOKUP(E18,{0,158334,300000,550000,708331},{0,0.3,0.2,0.1,0})+LOOKUP(E18,{0,158334,300000,550000,708331},{0,6667,36667,91667,162500})),0)-LOOKUP(E18,{0,2120834,2162500,2204167,2245834},{48334,40000,26667,13334,0})-31667*N(D18))&lt;=0,0,ROUND(MAX(0,E18-ROUNDUP(IF(E18&lt;=158333,54167,E18*LOOKUP(E18,{0,158334,300000,550000,708331},{0,0.3,0.2,0.1,0})+LOOKUP(E18,{0,158334,300000,550000,708331},{0,6667,36667,91667,162500})),0)-LOOKUP(E18,{0,2120834,2162500,2204167,2245834},{48334,40000,26667,13334,0})-31667*N(D18))*LOOKUP(MAX(0,E18-ROUNDUP(IF(E18&lt;=158333,54167,E18*LOOKUP(E18,{0,158334,300000,550000,708331},{0,0.3,0.2,0.1,0})+LOOKUP(E18,{0,158334,300000,550000,708331},{0,6667,36667,91667,162500})),0)-LOOKUP(E18,{0,2120834,2162500,2204167,2245834},{48334,40000,26667,13334,0})-31667*N(D18)),{0,162501,275001,579167,750001,1500001,3333334},{0.05105,0.1021,0.2042,0.23483,0.33693,0.4084,0.45945})-LOOKUP(MAX(0,E18-ROUNDUP(IF(E18&lt;=158333,54167,E18*LOOKUP(E18,{0,158334,300000,550000,708331},{0,0.3,0.2,0.1,0})+LOOKUP(E18,{0,158334,300000,550000,708331},{0,6667,36667,91667,162500})),0)-LOOKUP(E18,{0,2120834,2162500,2204167,2245834},{48334,40000,26667,13334,0})-31667*N(D18)),{0,162501,275001,579167,750001,1500001,3333334},{0,8296,36374,54113,130688,237893,408061}),-1)))</f>
        <v/>
      </c>
      <c r="G18" s="6">
        <f>IF(B18="","",F18*12)</f>
        <v/>
      </c>
      <c r="H18" s="6">
        <f>IF(B18="","",IF(B18*12&lt;691000,0,IF(B18*12&lt;2191000,B18*12-740000,IF(B18*12&lt;2193000,1451000,IF(B18*12&lt;2196000,1453000,IF(B18*12&lt;2200000,1456000,IF(B18*12&lt;6600000,IF(FLOOR(B18*12,4000)&lt;=3600000,FLOOR(B18*12,4000)*0.7-80000,FLOOR(B18*12,4000)*0.8-440000),IF(B18*12&lt;=8500000,ROUNDDOWN(B18*12*0.9-1100000,0),B18*12-1950000))))))))</f>
        <v/>
      </c>
      <c r="I18" s="6">
        <f>IF(B18="","",LOOKUP(H18,{0,4890001,6550001,23500001},{1040000,670000,620000,0}))</f>
        <v/>
      </c>
      <c r="J18" s="6">
        <f>IF(B18="","",ROUNDDOWN(ROUND(ROUNDDOWN(ROUNDDOWN(MAX(0,H18-I18-C18*12-380000*N(D18)),-3)*LOOKUP(ROUNDDOWN(MAX(0,H18-I18-C18*12-380000*N(D18)),-3),{0,1950001,3300001,6950001,9000001,18000001,40000001},{0.05,0.1,0.2,0.23,0.33,0.4,0.45})-LOOKUP(ROUNDDOWN(MAX(0,H18-I18-C18*12-380000*N(D18)),-3),{0,1950001,3300001,6950001,9000001,18000001,40000001},{0,97500,427500,636000,1536000,2796000,4796000}),0)*1.021,2),-2))</f>
        <v/>
      </c>
      <c r="K18" s="6">
        <f>IF(B18="","",MAX(0,G18-J18))</f>
        <v/>
      </c>
      <c r="L18" s="6">
        <f>IF(B18="","",IF(MAX(0,E18-ROUNDUP(IF(E18&lt;=169444,57500,E18*LOOKUP(E18,{0,169445,300000,550000,708331},{0,0.3,0.2,0.1,0})+LOOKUP(E18,{0,169445,300000,550000,708331},{0,6667,36667,91667,162500})),0)-LOOKUP(E18,{0,2120834,2162500,2204167,2245834},{51667,40000,26667,13334,0})-31667*N(D18))&lt;=0,0,ROUND(MAX(0,E18-ROUNDUP(IF(E18&lt;=169444,57500,E18*LOOKUP(E18,{0,169445,300000,550000,708331},{0,0.3,0.2,0.1,0})+LOOKUP(E18,{0,169445,300000,550000,708331},{0,6667,36667,91667,162500})),0)-LOOKUP(E18,{0,2120834,2162500,2204167,2245834},{51667,40000,26667,13334,0})-31667*N(D18))*LOOKUP(MAX(0,E18-ROUNDUP(IF(E18&lt;=169444,57500,E18*LOOKUP(E18,{0,169445,300000,550000,708331},{0,0.3,0.2,0.1,0})+LOOKUP(E18,{0,169445,300000,550000,708331},{0,6667,36667,91667,162500})),0)-LOOKUP(E18,{0,2120834,2162500,2204167,2245834},{51667,40000,26667,13334,0})-31667*N(D18)),{0,162501,275001,579167,750001,1500001,3333334},{0.05105,0.1021,0.2042,0.23483,0.33693,0.4084,0.45945})-LOOKUP(MAX(0,E18-ROUNDUP(IF(E18&lt;=169444,57500,E18*LOOKUP(E18,{0,169445,300000,550000,708331},{0,0.3,0.2,0.1,0})+LOOKUP(E18,{0,169445,300000,550000,708331},{0,6667,36667,91667,162500})),0)-LOOKUP(E18,{0,2120834,2162500,2204167,2245834},{51667,40000,26667,13334,0})-31667*N(D18)),{0,162501,275001,579167,750001,1500001,3333334},{0,8296,36374,54113,130688,237893,408061}),-1)))</f>
        <v/>
      </c>
      <c r="M18" s="6">
        <f>IF(B18="","",MAX(0,G18-ROUNDDOWN(ROUND(ROUNDDOWN(ROUNDDOWN(MAX(0,IF(B18*12&lt;651000,0,IF(B18*12&lt;1900000,B18*12-650000,IF(B18*12&lt;6600000,IF(FLOOR(B18*12,4000)&lt;=3600000,FLOOR(B18*12,4000)*0.7-80000,FLOOR(B18*12,4000)*0.8-440000),IF(B18*12&lt;=8500000,ROUNDDOWN(B18*12*0.9-1100000,0),B18*12-1950000))))-LOOKUP(IF(B18*12&lt;651000,0,IF(B18*12&lt;1900000,B18*12-650000,IF(B18*12&lt;6600000,IF(FLOOR(B18*12,4000)&lt;=3600000,FLOOR(B18*12,4000)*0.7-80000,FLOOR(B18*12,4000)*0.8-440000),IF(B18*12&lt;=8500000,ROUNDDOWN(B18*12*0.9-1100000,0),B18*12-1950000)))),{0,1320001,3360001,4890001,6550001,23500001},{950000,880000,680000,630000,580000,0})-C18*12-380000*N(D18)),-3)*LOOKUP(ROUNDDOWN(MAX(0,IF(B18*12&lt;651000,0,IF(B18*12&lt;1900000,B18*12-650000,IF(B18*12&lt;6600000,IF(FLOOR(B18*12,4000)&lt;=3600000,FLOOR(B18*12,4000)*0.7-80000,FLOOR(B18*12,4000)*0.8-440000),IF(B18*12&lt;=8500000,ROUNDDOWN(B18*12*0.9-1100000,0),B18*12-1950000))))-LOOKUP(IF(B18*12&lt;651000,0,IF(B18*12&lt;1900000,B18*12-650000,IF(B18*12&lt;6600000,IF(FLOOR(B18*12,4000)&lt;=3600000,FLOOR(B18*12,4000)*0.7-80000,FLOOR(B18*12,4000)*0.8-440000),IF(B18*12&lt;=8500000,ROUNDDOWN(B18*12*0.9-1100000,0),B18*12-1950000)))),{0,1320001,3360001,4890001,6550001,23500001},{950000,880000,680000,630000,580000,0})-C18*12-380000*N(D18)),-3),{0,1950001,3300001,6950001,9000001,18000001,40000001},{0.05,0.1,0.2,0.23,0.33,0.4,0.45})-LOOKUP(ROUNDDOWN(MAX(0,IF(B18*12&lt;651000,0,IF(B18*12&lt;1900000,B18*12-650000,IF(B18*12&lt;6600000,IF(FLOOR(B18*12,4000)&lt;=3600000,FLOOR(B18*12,4000)*0.7-80000,FLOOR(B18*12,4000)*0.8-440000),IF(B18*12&lt;=8500000,ROUNDDOWN(B18*12*0.9-1100000,0),B18*12-1950000))))-LOOKUP(IF(B18*12&lt;651000,0,IF(B18*12&lt;1900000,B18*12-650000,IF(B18*12&lt;6600000,IF(FLOOR(B18*12,4000)&lt;=3600000,FLOOR(B18*12,4000)*0.7-80000,FLOOR(B18*12,4000)*0.8-440000),IF(B18*12&lt;=8500000,ROUNDDOWN(B18*12*0.9-1100000,0),B18*12-1950000)))),{0,1320001,3360001,4890001,6550001,23500001},{950000,880000,680000,630000,580000,0})-C18*12-380000*N(D18)),-3),{0,1950001,3300001,6950001,9000001,18000001,40000001},{0,97500,427500,636000,1536000,2796000,4796000}),0)*1.021,2),-2)))</f>
        <v/>
      </c>
      <c r="N18" s="6">
        <f>IF(B18="","",K18-M18)</f>
        <v/>
      </c>
    </row>
    <row r="19">
      <c r="A19" s="5" t="n"/>
      <c r="B19" s="4" t="n"/>
      <c r="C19" s="4" t="n"/>
      <c r="D19" s="5" t="n"/>
      <c r="E19" s="6">
        <f>IF(B19="","",B19-C19)</f>
        <v/>
      </c>
      <c r="F19" s="6">
        <f>IF(B19="","",IF(MAX(0,E19-ROUNDUP(IF(E19&lt;=158333,54167,E19*LOOKUP(E19,{0,158334,300000,550000,708331},{0,0.3,0.2,0.1,0})+LOOKUP(E19,{0,158334,300000,550000,708331},{0,6667,36667,91667,162500})),0)-LOOKUP(E19,{0,2120834,2162500,2204167,2245834},{48334,40000,26667,13334,0})-31667*N(D19))&lt;=0,0,ROUND(MAX(0,E19-ROUNDUP(IF(E19&lt;=158333,54167,E19*LOOKUP(E19,{0,158334,300000,550000,708331},{0,0.3,0.2,0.1,0})+LOOKUP(E19,{0,158334,300000,550000,708331},{0,6667,36667,91667,162500})),0)-LOOKUP(E19,{0,2120834,2162500,2204167,2245834},{48334,40000,26667,13334,0})-31667*N(D19))*LOOKUP(MAX(0,E19-ROUNDUP(IF(E19&lt;=158333,54167,E19*LOOKUP(E19,{0,158334,300000,550000,708331},{0,0.3,0.2,0.1,0})+LOOKUP(E19,{0,158334,300000,550000,708331},{0,6667,36667,91667,162500})),0)-LOOKUP(E19,{0,2120834,2162500,2204167,2245834},{48334,40000,26667,13334,0})-31667*N(D19)),{0,162501,275001,579167,750001,1500001,3333334},{0.05105,0.1021,0.2042,0.23483,0.33693,0.4084,0.45945})-LOOKUP(MAX(0,E19-ROUNDUP(IF(E19&lt;=158333,54167,E19*LOOKUP(E19,{0,158334,300000,550000,708331},{0,0.3,0.2,0.1,0})+LOOKUP(E19,{0,158334,300000,550000,708331},{0,6667,36667,91667,162500})),0)-LOOKUP(E19,{0,2120834,2162500,2204167,2245834},{48334,40000,26667,13334,0})-31667*N(D19)),{0,162501,275001,579167,750001,1500001,3333334},{0,8296,36374,54113,130688,237893,408061}),-1)))</f>
        <v/>
      </c>
      <c r="G19" s="6">
        <f>IF(B19="","",F19*12)</f>
        <v/>
      </c>
      <c r="H19" s="6">
        <f>IF(B19="","",IF(B19*12&lt;691000,0,IF(B19*12&lt;2191000,B19*12-740000,IF(B19*12&lt;2193000,1451000,IF(B19*12&lt;2196000,1453000,IF(B19*12&lt;2200000,1456000,IF(B19*12&lt;6600000,IF(FLOOR(B19*12,4000)&lt;=3600000,FLOOR(B19*12,4000)*0.7-80000,FLOOR(B19*12,4000)*0.8-440000),IF(B19*12&lt;=8500000,ROUNDDOWN(B19*12*0.9-1100000,0),B19*12-1950000))))))))</f>
        <v/>
      </c>
      <c r="I19" s="6">
        <f>IF(B19="","",LOOKUP(H19,{0,4890001,6550001,23500001},{1040000,670000,620000,0}))</f>
        <v/>
      </c>
      <c r="J19" s="6">
        <f>IF(B19="","",ROUNDDOWN(ROUND(ROUNDDOWN(ROUNDDOWN(MAX(0,H19-I19-C19*12-380000*N(D19)),-3)*LOOKUP(ROUNDDOWN(MAX(0,H19-I19-C19*12-380000*N(D19)),-3),{0,1950001,3300001,6950001,9000001,18000001,40000001},{0.05,0.1,0.2,0.23,0.33,0.4,0.45})-LOOKUP(ROUNDDOWN(MAX(0,H19-I19-C19*12-380000*N(D19)),-3),{0,1950001,3300001,6950001,9000001,18000001,40000001},{0,97500,427500,636000,1536000,2796000,4796000}),0)*1.021,2),-2))</f>
        <v/>
      </c>
      <c r="K19" s="6">
        <f>IF(B19="","",MAX(0,G19-J19))</f>
        <v/>
      </c>
      <c r="L19" s="6">
        <f>IF(B19="","",IF(MAX(0,E19-ROUNDUP(IF(E19&lt;=169444,57500,E19*LOOKUP(E19,{0,169445,300000,550000,708331},{0,0.3,0.2,0.1,0})+LOOKUP(E19,{0,169445,300000,550000,708331},{0,6667,36667,91667,162500})),0)-LOOKUP(E19,{0,2120834,2162500,2204167,2245834},{51667,40000,26667,13334,0})-31667*N(D19))&lt;=0,0,ROUND(MAX(0,E19-ROUNDUP(IF(E19&lt;=169444,57500,E19*LOOKUP(E19,{0,169445,300000,550000,708331},{0,0.3,0.2,0.1,0})+LOOKUP(E19,{0,169445,300000,550000,708331},{0,6667,36667,91667,162500})),0)-LOOKUP(E19,{0,2120834,2162500,2204167,2245834},{51667,40000,26667,13334,0})-31667*N(D19))*LOOKUP(MAX(0,E19-ROUNDUP(IF(E19&lt;=169444,57500,E19*LOOKUP(E19,{0,169445,300000,550000,708331},{0,0.3,0.2,0.1,0})+LOOKUP(E19,{0,169445,300000,550000,708331},{0,6667,36667,91667,162500})),0)-LOOKUP(E19,{0,2120834,2162500,2204167,2245834},{51667,40000,26667,13334,0})-31667*N(D19)),{0,162501,275001,579167,750001,1500001,3333334},{0.05105,0.1021,0.2042,0.23483,0.33693,0.4084,0.45945})-LOOKUP(MAX(0,E19-ROUNDUP(IF(E19&lt;=169444,57500,E19*LOOKUP(E19,{0,169445,300000,550000,708331},{0,0.3,0.2,0.1,0})+LOOKUP(E19,{0,169445,300000,550000,708331},{0,6667,36667,91667,162500})),0)-LOOKUP(E19,{0,2120834,2162500,2204167,2245834},{51667,40000,26667,13334,0})-31667*N(D19)),{0,162501,275001,579167,750001,1500001,3333334},{0,8296,36374,54113,130688,237893,408061}),-1)))</f>
        <v/>
      </c>
      <c r="M19" s="6">
        <f>IF(B19="","",MAX(0,G19-ROUNDDOWN(ROUND(ROUNDDOWN(ROUNDDOWN(MAX(0,IF(B19*12&lt;651000,0,IF(B19*12&lt;1900000,B19*12-650000,IF(B19*12&lt;6600000,IF(FLOOR(B19*12,4000)&lt;=3600000,FLOOR(B19*12,4000)*0.7-80000,FLOOR(B19*12,4000)*0.8-440000),IF(B19*12&lt;=8500000,ROUNDDOWN(B19*12*0.9-1100000,0),B19*12-1950000))))-LOOKUP(IF(B19*12&lt;651000,0,IF(B19*12&lt;1900000,B19*12-650000,IF(B19*12&lt;6600000,IF(FLOOR(B19*12,4000)&lt;=3600000,FLOOR(B19*12,4000)*0.7-80000,FLOOR(B19*12,4000)*0.8-440000),IF(B19*12&lt;=8500000,ROUNDDOWN(B19*12*0.9-1100000,0),B19*12-1950000)))),{0,1320001,3360001,4890001,6550001,23500001},{950000,880000,680000,630000,580000,0})-C19*12-380000*N(D19)),-3)*LOOKUP(ROUNDDOWN(MAX(0,IF(B19*12&lt;651000,0,IF(B19*12&lt;1900000,B19*12-650000,IF(B19*12&lt;6600000,IF(FLOOR(B19*12,4000)&lt;=3600000,FLOOR(B19*12,4000)*0.7-80000,FLOOR(B19*12,4000)*0.8-440000),IF(B19*12&lt;=8500000,ROUNDDOWN(B19*12*0.9-1100000,0),B19*12-1950000))))-LOOKUP(IF(B19*12&lt;651000,0,IF(B19*12&lt;1900000,B19*12-650000,IF(B19*12&lt;6600000,IF(FLOOR(B19*12,4000)&lt;=3600000,FLOOR(B19*12,4000)*0.7-80000,FLOOR(B19*12,4000)*0.8-440000),IF(B19*12&lt;=8500000,ROUNDDOWN(B19*12*0.9-1100000,0),B19*12-1950000)))),{0,1320001,3360001,4890001,6550001,23500001},{950000,880000,680000,630000,580000,0})-C19*12-380000*N(D19)),-3),{0,1950001,3300001,6950001,9000001,18000001,40000001},{0.05,0.1,0.2,0.23,0.33,0.4,0.45})-LOOKUP(ROUNDDOWN(MAX(0,IF(B19*12&lt;651000,0,IF(B19*12&lt;1900000,B19*12-650000,IF(B19*12&lt;6600000,IF(FLOOR(B19*12,4000)&lt;=3600000,FLOOR(B19*12,4000)*0.7-80000,FLOOR(B19*12,4000)*0.8-440000),IF(B19*12&lt;=8500000,ROUNDDOWN(B19*12*0.9-1100000,0),B19*12-1950000))))-LOOKUP(IF(B19*12&lt;651000,0,IF(B19*12&lt;1900000,B19*12-650000,IF(B19*12&lt;6600000,IF(FLOOR(B19*12,4000)&lt;=3600000,FLOOR(B19*12,4000)*0.7-80000,FLOOR(B19*12,4000)*0.8-440000),IF(B19*12&lt;=8500000,ROUNDDOWN(B19*12*0.9-1100000,0),B19*12-1950000)))),{0,1320001,3360001,4890001,6550001,23500001},{950000,880000,680000,630000,580000,0})-C19*12-380000*N(D19)),-3),{0,1950001,3300001,6950001,9000001,18000001,40000001},{0,97500,427500,636000,1536000,2796000,4796000}),0)*1.021,2),-2)))</f>
        <v/>
      </c>
      <c r="N19" s="6">
        <f>IF(B19="","",K19-M19)</f>
        <v/>
      </c>
    </row>
    <row r="20">
      <c r="A20" s="5" t="n"/>
      <c r="B20" s="4" t="n"/>
      <c r="C20" s="4" t="n"/>
      <c r="D20" s="5" t="n"/>
      <c r="E20" s="6">
        <f>IF(B20="","",B20-C20)</f>
        <v/>
      </c>
      <c r="F20" s="6">
        <f>IF(B20="","",IF(MAX(0,E20-ROUNDUP(IF(E20&lt;=158333,54167,E20*LOOKUP(E20,{0,158334,300000,550000,708331},{0,0.3,0.2,0.1,0})+LOOKUP(E20,{0,158334,300000,550000,708331},{0,6667,36667,91667,162500})),0)-LOOKUP(E20,{0,2120834,2162500,2204167,2245834},{48334,40000,26667,13334,0})-31667*N(D20))&lt;=0,0,ROUND(MAX(0,E20-ROUNDUP(IF(E20&lt;=158333,54167,E20*LOOKUP(E20,{0,158334,300000,550000,708331},{0,0.3,0.2,0.1,0})+LOOKUP(E20,{0,158334,300000,550000,708331},{0,6667,36667,91667,162500})),0)-LOOKUP(E20,{0,2120834,2162500,2204167,2245834},{48334,40000,26667,13334,0})-31667*N(D20))*LOOKUP(MAX(0,E20-ROUNDUP(IF(E20&lt;=158333,54167,E20*LOOKUP(E20,{0,158334,300000,550000,708331},{0,0.3,0.2,0.1,0})+LOOKUP(E20,{0,158334,300000,550000,708331},{0,6667,36667,91667,162500})),0)-LOOKUP(E20,{0,2120834,2162500,2204167,2245834},{48334,40000,26667,13334,0})-31667*N(D20)),{0,162501,275001,579167,750001,1500001,3333334},{0.05105,0.1021,0.2042,0.23483,0.33693,0.4084,0.45945})-LOOKUP(MAX(0,E20-ROUNDUP(IF(E20&lt;=158333,54167,E20*LOOKUP(E20,{0,158334,300000,550000,708331},{0,0.3,0.2,0.1,0})+LOOKUP(E20,{0,158334,300000,550000,708331},{0,6667,36667,91667,162500})),0)-LOOKUP(E20,{0,2120834,2162500,2204167,2245834},{48334,40000,26667,13334,0})-31667*N(D20)),{0,162501,275001,579167,750001,1500001,3333334},{0,8296,36374,54113,130688,237893,408061}),-1)))</f>
        <v/>
      </c>
      <c r="G20" s="6">
        <f>IF(B20="","",F20*12)</f>
        <v/>
      </c>
      <c r="H20" s="6">
        <f>IF(B20="","",IF(B20*12&lt;691000,0,IF(B20*12&lt;2191000,B20*12-740000,IF(B20*12&lt;2193000,1451000,IF(B20*12&lt;2196000,1453000,IF(B20*12&lt;2200000,1456000,IF(B20*12&lt;6600000,IF(FLOOR(B20*12,4000)&lt;=3600000,FLOOR(B20*12,4000)*0.7-80000,FLOOR(B20*12,4000)*0.8-440000),IF(B20*12&lt;=8500000,ROUNDDOWN(B20*12*0.9-1100000,0),B20*12-1950000))))))))</f>
        <v/>
      </c>
      <c r="I20" s="6">
        <f>IF(B20="","",LOOKUP(H20,{0,4890001,6550001,23500001},{1040000,670000,620000,0}))</f>
        <v/>
      </c>
      <c r="J20" s="6">
        <f>IF(B20="","",ROUNDDOWN(ROUND(ROUNDDOWN(ROUNDDOWN(MAX(0,H20-I20-C20*12-380000*N(D20)),-3)*LOOKUP(ROUNDDOWN(MAX(0,H20-I20-C20*12-380000*N(D20)),-3),{0,1950001,3300001,6950001,9000001,18000001,40000001},{0.05,0.1,0.2,0.23,0.33,0.4,0.45})-LOOKUP(ROUNDDOWN(MAX(0,H20-I20-C20*12-380000*N(D20)),-3),{0,1950001,3300001,6950001,9000001,18000001,40000001},{0,97500,427500,636000,1536000,2796000,4796000}),0)*1.021,2),-2))</f>
        <v/>
      </c>
      <c r="K20" s="6">
        <f>IF(B20="","",MAX(0,G20-J20))</f>
        <v/>
      </c>
      <c r="L20" s="6">
        <f>IF(B20="","",IF(MAX(0,E20-ROUNDUP(IF(E20&lt;=169444,57500,E20*LOOKUP(E20,{0,169445,300000,550000,708331},{0,0.3,0.2,0.1,0})+LOOKUP(E20,{0,169445,300000,550000,708331},{0,6667,36667,91667,162500})),0)-LOOKUP(E20,{0,2120834,2162500,2204167,2245834},{51667,40000,26667,13334,0})-31667*N(D20))&lt;=0,0,ROUND(MAX(0,E20-ROUNDUP(IF(E20&lt;=169444,57500,E20*LOOKUP(E20,{0,169445,300000,550000,708331},{0,0.3,0.2,0.1,0})+LOOKUP(E20,{0,169445,300000,550000,708331},{0,6667,36667,91667,162500})),0)-LOOKUP(E20,{0,2120834,2162500,2204167,2245834},{51667,40000,26667,13334,0})-31667*N(D20))*LOOKUP(MAX(0,E20-ROUNDUP(IF(E20&lt;=169444,57500,E20*LOOKUP(E20,{0,169445,300000,550000,708331},{0,0.3,0.2,0.1,0})+LOOKUP(E20,{0,169445,300000,550000,708331},{0,6667,36667,91667,162500})),0)-LOOKUP(E20,{0,2120834,2162500,2204167,2245834},{51667,40000,26667,13334,0})-31667*N(D20)),{0,162501,275001,579167,750001,1500001,3333334},{0.05105,0.1021,0.2042,0.23483,0.33693,0.4084,0.45945})-LOOKUP(MAX(0,E20-ROUNDUP(IF(E20&lt;=169444,57500,E20*LOOKUP(E20,{0,169445,300000,550000,708331},{0,0.3,0.2,0.1,0})+LOOKUP(E20,{0,169445,300000,550000,708331},{0,6667,36667,91667,162500})),0)-LOOKUP(E20,{0,2120834,2162500,2204167,2245834},{51667,40000,26667,13334,0})-31667*N(D20)),{0,162501,275001,579167,750001,1500001,3333334},{0,8296,36374,54113,130688,237893,408061}),-1)))</f>
        <v/>
      </c>
      <c r="M20" s="6">
        <f>IF(B20="","",MAX(0,G20-ROUNDDOWN(ROUND(ROUNDDOWN(ROUNDDOWN(MAX(0,IF(B20*12&lt;651000,0,IF(B20*12&lt;1900000,B20*12-650000,IF(B20*12&lt;6600000,IF(FLOOR(B20*12,4000)&lt;=3600000,FLOOR(B20*12,4000)*0.7-80000,FLOOR(B20*12,4000)*0.8-440000),IF(B20*12&lt;=8500000,ROUNDDOWN(B20*12*0.9-1100000,0),B20*12-1950000))))-LOOKUP(IF(B20*12&lt;651000,0,IF(B20*12&lt;1900000,B20*12-650000,IF(B20*12&lt;6600000,IF(FLOOR(B20*12,4000)&lt;=3600000,FLOOR(B20*12,4000)*0.7-80000,FLOOR(B20*12,4000)*0.8-440000),IF(B20*12&lt;=8500000,ROUNDDOWN(B20*12*0.9-1100000,0),B20*12-1950000)))),{0,1320001,3360001,4890001,6550001,23500001},{950000,880000,680000,630000,580000,0})-C20*12-380000*N(D20)),-3)*LOOKUP(ROUNDDOWN(MAX(0,IF(B20*12&lt;651000,0,IF(B20*12&lt;1900000,B20*12-650000,IF(B20*12&lt;6600000,IF(FLOOR(B20*12,4000)&lt;=3600000,FLOOR(B20*12,4000)*0.7-80000,FLOOR(B20*12,4000)*0.8-440000),IF(B20*12&lt;=8500000,ROUNDDOWN(B20*12*0.9-1100000,0),B20*12-1950000))))-LOOKUP(IF(B20*12&lt;651000,0,IF(B20*12&lt;1900000,B20*12-650000,IF(B20*12&lt;6600000,IF(FLOOR(B20*12,4000)&lt;=3600000,FLOOR(B20*12,4000)*0.7-80000,FLOOR(B20*12,4000)*0.8-440000),IF(B20*12&lt;=8500000,ROUNDDOWN(B20*12*0.9-1100000,0),B20*12-1950000)))),{0,1320001,3360001,4890001,6550001,23500001},{950000,880000,680000,630000,580000,0})-C20*12-380000*N(D20)),-3),{0,1950001,3300001,6950001,9000001,18000001,40000001},{0.05,0.1,0.2,0.23,0.33,0.4,0.45})-LOOKUP(ROUNDDOWN(MAX(0,IF(B20*12&lt;651000,0,IF(B20*12&lt;1900000,B20*12-650000,IF(B20*12&lt;6600000,IF(FLOOR(B20*12,4000)&lt;=3600000,FLOOR(B20*12,4000)*0.7-80000,FLOOR(B20*12,4000)*0.8-440000),IF(B20*12&lt;=8500000,ROUNDDOWN(B20*12*0.9-1100000,0),B20*12-1950000))))-LOOKUP(IF(B20*12&lt;651000,0,IF(B20*12&lt;1900000,B20*12-650000,IF(B20*12&lt;6600000,IF(FLOOR(B20*12,4000)&lt;=3600000,FLOOR(B20*12,4000)*0.7-80000,FLOOR(B20*12,4000)*0.8-440000),IF(B20*12&lt;=8500000,ROUNDDOWN(B20*12*0.9-1100000,0),B20*12-1950000)))),{0,1320001,3360001,4890001,6550001,23500001},{950000,880000,680000,630000,580000,0})-C20*12-380000*N(D20)),-3),{0,1950001,3300001,6950001,9000001,18000001,40000001},{0,97500,427500,636000,1536000,2796000,4796000}),0)*1.021,2),-2)))</f>
        <v/>
      </c>
      <c r="N20" s="6">
        <f>IF(B20="","",K20-M20)</f>
        <v/>
      </c>
    </row>
    <row r="21">
      <c r="A21" s="5" t="n"/>
      <c r="B21" s="4" t="n"/>
      <c r="C21" s="4" t="n"/>
      <c r="D21" s="5" t="n"/>
      <c r="E21" s="6">
        <f>IF(B21="","",B21-C21)</f>
        <v/>
      </c>
      <c r="F21" s="6">
        <f>IF(B21="","",IF(MAX(0,E21-ROUNDUP(IF(E21&lt;=158333,54167,E21*LOOKUP(E21,{0,158334,300000,550000,708331},{0,0.3,0.2,0.1,0})+LOOKUP(E21,{0,158334,300000,550000,708331},{0,6667,36667,91667,162500})),0)-LOOKUP(E21,{0,2120834,2162500,2204167,2245834},{48334,40000,26667,13334,0})-31667*N(D21))&lt;=0,0,ROUND(MAX(0,E21-ROUNDUP(IF(E21&lt;=158333,54167,E21*LOOKUP(E21,{0,158334,300000,550000,708331},{0,0.3,0.2,0.1,0})+LOOKUP(E21,{0,158334,300000,550000,708331},{0,6667,36667,91667,162500})),0)-LOOKUP(E21,{0,2120834,2162500,2204167,2245834},{48334,40000,26667,13334,0})-31667*N(D21))*LOOKUP(MAX(0,E21-ROUNDUP(IF(E21&lt;=158333,54167,E21*LOOKUP(E21,{0,158334,300000,550000,708331},{0,0.3,0.2,0.1,0})+LOOKUP(E21,{0,158334,300000,550000,708331},{0,6667,36667,91667,162500})),0)-LOOKUP(E21,{0,2120834,2162500,2204167,2245834},{48334,40000,26667,13334,0})-31667*N(D21)),{0,162501,275001,579167,750001,1500001,3333334},{0.05105,0.1021,0.2042,0.23483,0.33693,0.4084,0.45945})-LOOKUP(MAX(0,E21-ROUNDUP(IF(E21&lt;=158333,54167,E21*LOOKUP(E21,{0,158334,300000,550000,708331},{0,0.3,0.2,0.1,0})+LOOKUP(E21,{0,158334,300000,550000,708331},{0,6667,36667,91667,162500})),0)-LOOKUP(E21,{0,2120834,2162500,2204167,2245834},{48334,40000,26667,13334,0})-31667*N(D21)),{0,162501,275001,579167,750001,1500001,3333334},{0,8296,36374,54113,130688,237893,408061}),-1)))</f>
        <v/>
      </c>
      <c r="G21" s="6">
        <f>IF(B21="","",F21*12)</f>
        <v/>
      </c>
      <c r="H21" s="6">
        <f>IF(B21="","",IF(B21*12&lt;691000,0,IF(B21*12&lt;2191000,B21*12-740000,IF(B21*12&lt;2193000,1451000,IF(B21*12&lt;2196000,1453000,IF(B21*12&lt;2200000,1456000,IF(B21*12&lt;6600000,IF(FLOOR(B21*12,4000)&lt;=3600000,FLOOR(B21*12,4000)*0.7-80000,FLOOR(B21*12,4000)*0.8-440000),IF(B21*12&lt;=8500000,ROUNDDOWN(B21*12*0.9-1100000,0),B21*12-1950000))))))))</f>
        <v/>
      </c>
      <c r="I21" s="6">
        <f>IF(B21="","",LOOKUP(H21,{0,4890001,6550001,23500001},{1040000,670000,620000,0}))</f>
        <v/>
      </c>
      <c r="J21" s="6">
        <f>IF(B21="","",ROUNDDOWN(ROUND(ROUNDDOWN(ROUNDDOWN(MAX(0,H21-I21-C21*12-380000*N(D21)),-3)*LOOKUP(ROUNDDOWN(MAX(0,H21-I21-C21*12-380000*N(D21)),-3),{0,1950001,3300001,6950001,9000001,18000001,40000001},{0.05,0.1,0.2,0.23,0.33,0.4,0.45})-LOOKUP(ROUNDDOWN(MAX(0,H21-I21-C21*12-380000*N(D21)),-3),{0,1950001,3300001,6950001,9000001,18000001,40000001},{0,97500,427500,636000,1536000,2796000,4796000}),0)*1.021,2),-2))</f>
        <v/>
      </c>
      <c r="K21" s="6">
        <f>IF(B21="","",MAX(0,G21-J21))</f>
        <v/>
      </c>
      <c r="L21" s="6">
        <f>IF(B21="","",IF(MAX(0,E21-ROUNDUP(IF(E21&lt;=169444,57500,E21*LOOKUP(E21,{0,169445,300000,550000,708331},{0,0.3,0.2,0.1,0})+LOOKUP(E21,{0,169445,300000,550000,708331},{0,6667,36667,91667,162500})),0)-LOOKUP(E21,{0,2120834,2162500,2204167,2245834},{51667,40000,26667,13334,0})-31667*N(D21))&lt;=0,0,ROUND(MAX(0,E21-ROUNDUP(IF(E21&lt;=169444,57500,E21*LOOKUP(E21,{0,169445,300000,550000,708331},{0,0.3,0.2,0.1,0})+LOOKUP(E21,{0,169445,300000,550000,708331},{0,6667,36667,91667,162500})),0)-LOOKUP(E21,{0,2120834,2162500,2204167,2245834},{51667,40000,26667,13334,0})-31667*N(D21))*LOOKUP(MAX(0,E21-ROUNDUP(IF(E21&lt;=169444,57500,E21*LOOKUP(E21,{0,169445,300000,550000,708331},{0,0.3,0.2,0.1,0})+LOOKUP(E21,{0,169445,300000,550000,708331},{0,6667,36667,91667,162500})),0)-LOOKUP(E21,{0,2120834,2162500,2204167,2245834},{51667,40000,26667,13334,0})-31667*N(D21)),{0,162501,275001,579167,750001,1500001,3333334},{0.05105,0.1021,0.2042,0.23483,0.33693,0.4084,0.45945})-LOOKUP(MAX(0,E21-ROUNDUP(IF(E21&lt;=169444,57500,E21*LOOKUP(E21,{0,169445,300000,550000,708331},{0,0.3,0.2,0.1,0})+LOOKUP(E21,{0,169445,300000,550000,708331},{0,6667,36667,91667,162500})),0)-LOOKUP(E21,{0,2120834,2162500,2204167,2245834},{51667,40000,26667,13334,0})-31667*N(D21)),{0,162501,275001,579167,750001,1500001,3333334},{0,8296,36374,54113,130688,237893,408061}),-1)))</f>
        <v/>
      </c>
      <c r="M21" s="6">
        <f>IF(B21="","",MAX(0,G21-ROUNDDOWN(ROUND(ROUNDDOWN(ROUNDDOWN(MAX(0,IF(B21*12&lt;651000,0,IF(B21*12&lt;1900000,B21*12-650000,IF(B21*12&lt;6600000,IF(FLOOR(B21*12,4000)&lt;=3600000,FLOOR(B21*12,4000)*0.7-80000,FLOOR(B21*12,4000)*0.8-440000),IF(B21*12&lt;=8500000,ROUNDDOWN(B21*12*0.9-1100000,0),B21*12-1950000))))-LOOKUP(IF(B21*12&lt;651000,0,IF(B21*12&lt;1900000,B21*12-650000,IF(B21*12&lt;6600000,IF(FLOOR(B21*12,4000)&lt;=3600000,FLOOR(B21*12,4000)*0.7-80000,FLOOR(B21*12,4000)*0.8-440000),IF(B21*12&lt;=8500000,ROUNDDOWN(B21*12*0.9-1100000,0),B21*12-1950000)))),{0,1320001,3360001,4890001,6550001,23500001},{950000,880000,680000,630000,580000,0})-C21*12-380000*N(D21)),-3)*LOOKUP(ROUNDDOWN(MAX(0,IF(B21*12&lt;651000,0,IF(B21*12&lt;1900000,B21*12-650000,IF(B21*12&lt;6600000,IF(FLOOR(B21*12,4000)&lt;=3600000,FLOOR(B21*12,4000)*0.7-80000,FLOOR(B21*12,4000)*0.8-440000),IF(B21*12&lt;=8500000,ROUNDDOWN(B21*12*0.9-1100000,0),B21*12-1950000))))-LOOKUP(IF(B21*12&lt;651000,0,IF(B21*12&lt;1900000,B21*12-650000,IF(B21*12&lt;6600000,IF(FLOOR(B21*12,4000)&lt;=3600000,FLOOR(B21*12,4000)*0.7-80000,FLOOR(B21*12,4000)*0.8-440000),IF(B21*12&lt;=8500000,ROUNDDOWN(B21*12*0.9-1100000,0),B21*12-1950000)))),{0,1320001,3360001,4890001,6550001,23500001},{950000,880000,680000,630000,580000,0})-C21*12-380000*N(D21)),-3),{0,1950001,3300001,6950001,9000001,18000001,40000001},{0.05,0.1,0.2,0.23,0.33,0.4,0.45})-LOOKUP(ROUNDDOWN(MAX(0,IF(B21*12&lt;651000,0,IF(B21*12&lt;1900000,B21*12-650000,IF(B21*12&lt;6600000,IF(FLOOR(B21*12,4000)&lt;=3600000,FLOOR(B21*12,4000)*0.7-80000,FLOOR(B21*12,4000)*0.8-440000),IF(B21*12&lt;=8500000,ROUNDDOWN(B21*12*0.9-1100000,0),B21*12-1950000))))-LOOKUP(IF(B21*12&lt;651000,0,IF(B21*12&lt;1900000,B21*12-650000,IF(B21*12&lt;6600000,IF(FLOOR(B21*12,4000)&lt;=3600000,FLOOR(B21*12,4000)*0.7-80000,FLOOR(B21*12,4000)*0.8-440000),IF(B21*12&lt;=8500000,ROUNDDOWN(B21*12*0.9-1100000,0),B21*12-1950000)))),{0,1320001,3360001,4890001,6550001,23500001},{950000,880000,680000,630000,580000,0})-C21*12-380000*N(D21)),-3),{0,1950001,3300001,6950001,9000001,18000001,40000001},{0,97500,427500,636000,1536000,2796000,4796000}),0)*1.021,2),-2)))</f>
        <v/>
      </c>
      <c r="N21" s="6">
        <f>IF(B21="","",K21-M21)</f>
        <v/>
      </c>
    </row>
    <row r="22">
      <c r="A22" s="5" t="n"/>
      <c r="B22" s="4" t="n"/>
      <c r="C22" s="4" t="n"/>
      <c r="D22" s="5" t="n"/>
      <c r="E22" s="6">
        <f>IF(B22="","",B22-C22)</f>
        <v/>
      </c>
      <c r="F22" s="6">
        <f>IF(B22="","",IF(MAX(0,E22-ROUNDUP(IF(E22&lt;=158333,54167,E22*LOOKUP(E22,{0,158334,300000,550000,708331},{0,0.3,0.2,0.1,0})+LOOKUP(E22,{0,158334,300000,550000,708331},{0,6667,36667,91667,162500})),0)-LOOKUP(E22,{0,2120834,2162500,2204167,2245834},{48334,40000,26667,13334,0})-31667*N(D22))&lt;=0,0,ROUND(MAX(0,E22-ROUNDUP(IF(E22&lt;=158333,54167,E22*LOOKUP(E22,{0,158334,300000,550000,708331},{0,0.3,0.2,0.1,0})+LOOKUP(E22,{0,158334,300000,550000,708331},{0,6667,36667,91667,162500})),0)-LOOKUP(E22,{0,2120834,2162500,2204167,2245834},{48334,40000,26667,13334,0})-31667*N(D22))*LOOKUP(MAX(0,E22-ROUNDUP(IF(E22&lt;=158333,54167,E22*LOOKUP(E22,{0,158334,300000,550000,708331},{0,0.3,0.2,0.1,0})+LOOKUP(E22,{0,158334,300000,550000,708331},{0,6667,36667,91667,162500})),0)-LOOKUP(E22,{0,2120834,2162500,2204167,2245834},{48334,40000,26667,13334,0})-31667*N(D22)),{0,162501,275001,579167,750001,1500001,3333334},{0.05105,0.1021,0.2042,0.23483,0.33693,0.4084,0.45945})-LOOKUP(MAX(0,E22-ROUNDUP(IF(E22&lt;=158333,54167,E22*LOOKUP(E22,{0,158334,300000,550000,708331},{0,0.3,0.2,0.1,0})+LOOKUP(E22,{0,158334,300000,550000,708331},{0,6667,36667,91667,162500})),0)-LOOKUP(E22,{0,2120834,2162500,2204167,2245834},{48334,40000,26667,13334,0})-31667*N(D22)),{0,162501,275001,579167,750001,1500001,3333334},{0,8296,36374,54113,130688,237893,408061}),-1)))</f>
        <v/>
      </c>
      <c r="G22" s="6">
        <f>IF(B22="","",F22*12)</f>
        <v/>
      </c>
      <c r="H22" s="6">
        <f>IF(B22="","",IF(B22*12&lt;691000,0,IF(B22*12&lt;2191000,B22*12-740000,IF(B22*12&lt;2193000,1451000,IF(B22*12&lt;2196000,1453000,IF(B22*12&lt;2200000,1456000,IF(B22*12&lt;6600000,IF(FLOOR(B22*12,4000)&lt;=3600000,FLOOR(B22*12,4000)*0.7-80000,FLOOR(B22*12,4000)*0.8-440000),IF(B22*12&lt;=8500000,ROUNDDOWN(B22*12*0.9-1100000,0),B22*12-1950000))))))))</f>
        <v/>
      </c>
      <c r="I22" s="6">
        <f>IF(B22="","",LOOKUP(H22,{0,4890001,6550001,23500001},{1040000,670000,620000,0}))</f>
        <v/>
      </c>
      <c r="J22" s="6">
        <f>IF(B22="","",ROUNDDOWN(ROUND(ROUNDDOWN(ROUNDDOWN(MAX(0,H22-I22-C22*12-380000*N(D22)),-3)*LOOKUP(ROUNDDOWN(MAX(0,H22-I22-C22*12-380000*N(D22)),-3),{0,1950001,3300001,6950001,9000001,18000001,40000001},{0.05,0.1,0.2,0.23,0.33,0.4,0.45})-LOOKUP(ROUNDDOWN(MAX(0,H22-I22-C22*12-380000*N(D22)),-3),{0,1950001,3300001,6950001,9000001,18000001,40000001},{0,97500,427500,636000,1536000,2796000,4796000}),0)*1.021,2),-2))</f>
        <v/>
      </c>
      <c r="K22" s="6">
        <f>IF(B22="","",MAX(0,G22-J22))</f>
        <v/>
      </c>
      <c r="L22" s="6">
        <f>IF(B22="","",IF(MAX(0,E22-ROUNDUP(IF(E22&lt;=169444,57500,E22*LOOKUP(E22,{0,169445,300000,550000,708331},{0,0.3,0.2,0.1,0})+LOOKUP(E22,{0,169445,300000,550000,708331},{0,6667,36667,91667,162500})),0)-LOOKUP(E22,{0,2120834,2162500,2204167,2245834},{51667,40000,26667,13334,0})-31667*N(D22))&lt;=0,0,ROUND(MAX(0,E22-ROUNDUP(IF(E22&lt;=169444,57500,E22*LOOKUP(E22,{0,169445,300000,550000,708331},{0,0.3,0.2,0.1,0})+LOOKUP(E22,{0,169445,300000,550000,708331},{0,6667,36667,91667,162500})),0)-LOOKUP(E22,{0,2120834,2162500,2204167,2245834},{51667,40000,26667,13334,0})-31667*N(D22))*LOOKUP(MAX(0,E22-ROUNDUP(IF(E22&lt;=169444,57500,E22*LOOKUP(E22,{0,169445,300000,550000,708331},{0,0.3,0.2,0.1,0})+LOOKUP(E22,{0,169445,300000,550000,708331},{0,6667,36667,91667,162500})),0)-LOOKUP(E22,{0,2120834,2162500,2204167,2245834},{51667,40000,26667,13334,0})-31667*N(D22)),{0,162501,275001,579167,750001,1500001,3333334},{0.05105,0.1021,0.2042,0.23483,0.33693,0.4084,0.45945})-LOOKUP(MAX(0,E22-ROUNDUP(IF(E22&lt;=169444,57500,E22*LOOKUP(E22,{0,169445,300000,550000,708331},{0,0.3,0.2,0.1,0})+LOOKUP(E22,{0,169445,300000,550000,708331},{0,6667,36667,91667,162500})),0)-LOOKUP(E22,{0,2120834,2162500,2204167,2245834},{51667,40000,26667,13334,0})-31667*N(D22)),{0,162501,275001,579167,750001,1500001,3333334},{0,8296,36374,54113,130688,237893,408061}),-1)))</f>
        <v/>
      </c>
      <c r="M22" s="6">
        <f>IF(B22="","",MAX(0,G22-ROUNDDOWN(ROUND(ROUNDDOWN(ROUNDDOWN(MAX(0,IF(B22*12&lt;651000,0,IF(B22*12&lt;1900000,B22*12-650000,IF(B22*12&lt;6600000,IF(FLOOR(B22*12,4000)&lt;=3600000,FLOOR(B22*12,4000)*0.7-80000,FLOOR(B22*12,4000)*0.8-440000),IF(B22*12&lt;=8500000,ROUNDDOWN(B22*12*0.9-1100000,0),B22*12-1950000))))-LOOKUP(IF(B22*12&lt;651000,0,IF(B22*12&lt;1900000,B22*12-650000,IF(B22*12&lt;6600000,IF(FLOOR(B22*12,4000)&lt;=3600000,FLOOR(B22*12,4000)*0.7-80000,FLOOR(B22*12,4000)*0.8-440000),IF(B22*12&lt;=8500000,ROUNDDOWN(B22*12*0.9-1100000,0),B22*12-1950000)))),{0,1320001,3360001,4890001,6550001,23500001},{950000,880000,680000,630000,580000,0})-C22*12-380000*N(D22)),-3)*LOOKUP(ROUNDDOWN(MAX(0,IF(B22*12&lt;651000,0,IF(B22*12&lt;1900000,B22*12-650000,IF(B22*12&lt;6600000,IF(FLOOR(B22*12,4000)&lt;=3600000,FLOOR(B22*12,4000)*0.7-80000,FLOOR(B22*12,4000)*0.8-440000),IF(B22*12&lt;=8500000,ROUNDDOWN(B22*12*0.9-1100000,0),B22*12-1950000))))-LOOKUP(IF(B22*12&lt;651000,0,IF(B22*12&lt;1900000,B22*12-650000,IF(B22*12&lt;6600000,IF(FLOOR(B22*12,4000)&lt;=3600000,FLOOR(B22*12,4000)*0.7-80000,FLOOR(B22*12,4000)*0.8-440000),IF(B22*12&lt;=8500000,ROUNDDOWN(B22*12*0.9-1100000,0),B22*12-1950000)))),{0,1320001,3360001,4890001,6550001,23500001},{950000,880000,680000,630000,580000,0})-C22*12-380000*N(D22)),-3),{0,1950001,3300001,6950001,9000001,18000001,40000001},{0.05,0.1,0.2,0.23,0.33,0.4,0.45})-LOOKUP(ROUNDDOWN(MAX(0,IF(B22*12&lt;651000,0,IF(B22*12&lt;1900000,B22*12-650000,IF(B22*12&lt;6600000,IF(FLOOR(B22*12,4000)&lt;=3600000,FLOOR(B22*12,4000)*0.7-80000,FLOOR(B22*12,4000)*0.8-440000),IF(B22*12&lt;=8500000,ROUNDDOWN(B22*12*0.9-1100000,0),B22*12-1950000))))-LOOKUP(IF(B22*12&lt;651000,0,IF(B22*12&lt;1900000,B22*12-650000,IF(B22*12&lt;6600000,IF(FLOOR(B22*12,4000)&lt;=3600000,FLOOR(B22*12,4000)*0.7-80000,FLOOR(B22*12,4000)*0.8-440000),IF(B22*12&lt;=8500000,ROUNDDOWN(B22*12*0.9-1100000,0),B22*12-1950000)))),{0,1320001,3360001,4890001,6550001,23500001},{950000,880000,680000,630000,580000,0})-C22*12-380000*N(D22)),-3),{0,1950001,3300001,6950001,9000001,18000001,40000001},{0,97500,427500,636000,1536000,2796000,4796000}),0)*1.021,2),-2)))</f>
        <v/>
      </c>
      <c r="N22" s="6">
        <f>IF(B22="","",K22-M22)</f>
        <v/>
      </c>
    </row>
    <row r="23">
      <c r="A23" s="5" t="n"/>
      <c r="B23" s="4" t="n"/>
      <c r="C23" s="4" t="n"/>
      <c r="D23" s="5" t="n"/>
      <c r="E23" s="6">
        <f>IF(B23="","",B23-C23)</f>
        <v/>
      </c>
      <c r="F23" s="6">
        <f>IF(B23="","",IF(MAX(0,E23-ROUNDUP(IF(E23&lt;=158333,54167,E23*LOOKUP(E23,{0,158334,300000,550000,708331},{0,0.3,0.2,0.1,0})+LOOKUP(E23,{0,158334,300000,550000,708331},{0,6667,36667,91667,162500})),0)-LOOKUP(E23,{0,2120834,2162500,2204167,2245834},{48334,40000,26667,13334,0})-31667*N(D23))&lt;=0,0,ROUND(MAX(0,E23-ROUNDUP(IF(E23&lt;=158333,54167,E23*LOOKUP(E23,{0,158334,300000,550000,708331},{0,0.3,0.2,0.1,0})+LOOKUP(E23,{0,158334,300000,550000,708331},{0,6667,36667,91667,162500})),0)-LOOKUP(E23,{0,2120834,2162500,2204167,2245834},{48334,40000,26667,13334,0})-31667*N(D23))*LOOKUP(MAX(0,E23-ROUNDUP(IF(E23&lt;=158333,54167,E23*LOOKUP(E23,{0,158334,300000,550000,708331},{0,0.3,0.2,0.1,0})+LOOKUP(E23,{0,158334,300000,550000,708331},{0,6667,36667,91667,162500})),0)-LOOKUP(E23,{0,2120834,2162500,2204167,2245834},{48334,40000,26667,13334,0})-31667*N(D23)),{0,162501,275001,579167,750001,1500001,3333334},{0.05105,0.1021,0.2042,0.23483,0.33693,0.4084,0.45945})-LOOKUP(MAX(0,E23-ROUNDUP(IF(E23&lt;=158333,54167,E23*LOOKUP(E23,{0,158334,300000,550000,708331},{0,0.3,0.2,0.1,0})+LOOKUP(E23,{0,158334,300000,550000,708331},{0,6667,36667,91667,162500})),0)-LOOKUP(E23,{0,2120834,2162500,2204167,2245834},{48334,40000,26667,13334,0})-31667*N(D23)),{0,162501,275001,579167,750001,1500001,3333334},{0,8296,36374,54113,130688,237893,408061}),-1)))</f>
        <v/>
      </c>
      <c r="G23" s="6">
        <f>IF(B23="","",F23*12)</f>
        <v/>
      </c>
      <c r="H23" s="6">
        <f>IF(B23="","",IF(B23*12&lt;691000,0,IF(B23*12&lt;2191000,B23*12-740000,IF(B23*12&lt;2193000,1451000,IF(B23*12&lt;2196000,1453000,IF(B23*12&lt;2200000,1456000,IF(B23*12&lt;6600000,IF(FLOOR(B23*12,4000)&lt;=3600000,FLOOR(B23*12,4000)*0.7-80000,FLOOR(B23*12,4000)*0.8-440000),IF(B23*12&lt;=8500000,ROUNDDOWN(B23*12*0.9-1100000,0),B23*12-1950000))))))))</f>
        <v/>
      </c>
      <c r="I23" s="6">
        <f>IF(B23="","",LOOKUP(H23,{0,4890001,6550001,23500001},{1040000,670000,620000,0}))</f>
        <v/>
      </c>
      <c r="J23" s="6">
        <f>IF(B23="","",ROUNDDOWN(ROUND(ROUNDDOWN(ROUNDDOWN(MAX(0,H23-I23-C23*12-380000*N(D23)),-3)*LOOKUP(ROUNDDOWN(MAX(0,H23-I23-C23*12-380000*N(D23)),-3),{0,1950001,3300001,6950001,9000001,18000001,40000001},{0.05,0.1,0.2,0.23,0.33,0.4,0.45})-LOOKUP(ROUNDDOWN(MAX(0,H23-I23-C23*12-380000*N(D23)),-3),{0,1950001,3300001,6950001,9000001,18000001,40000001},{0,97500,427500,636000,1536000,2796000,4796000}),0)*1.021,2),-2))</f>
        <v/>
      </c>
      <c r="K23" s="6">
        <f>IF(B23="","",MAX(0,G23-J23))</f>
        <v/>
      </c>
      <c r="L23" s="6">
        <f>IF(B23="","",IF(MAX(0,E23-ROUNDUP(IF(E23&lt;=169444,57500,E23*LOOKUP(E23,{0,169445,300000,550000,708331},{0,0.3,0.2,0.1,0})+LOOKUP(E23,{0,169445,300000,550000,708331},{0,6667,36667,91667,162500})),0)-LOOKUP(E23,{0,2120834,2162500,2204167,2245834},{51667,40000,26667,13334,0})-31667*N(D23))&lt;=0,0,ROUND(MAX(0,E23-ROUNDUP(IF(E23&lt;=169444,57500,E23*LOOKUP(E23,{0,169445,300000,550000,708331},{0,0.3,0.2,0.1,0})+LOOKUP(E23,{0,169445,300000,550000,708331},{0,6667,36667,91667,162500})),0)-LOOKUP(E23,{0,2120834,2162500,2204167,2245834},{51667,40000,26667,13334,0})-31667*N(D23))*LOOKUP(MAX(0,E23-ROUNDUP(IF(E23&lt;=169444,57500,E23*LOOKUP(E23,{0,169445,300000,550000,708331},{0,0.3,0.2,0.1,0})+LOOKUP(E23,{0,169445,300000,550000,708331},{0,6667,36667,91667,162500})),0)-LOOKUP(E23,{0,2120834,2162500,2204167,2245834},{51667,40000,26667,13334,0})-31667*N(D23)),{0,162501,275001,579167,750001,1500001,3333334},{0.05105,0.1021,0.2042,0.23483,0.33693,0.4084,0.45945})-LOOKUP(MAX(0,E23-ROUNDUP(IF(E23&lt;=169444,57500,E23*LOOKUP(E23,{0,169445,300000,550000,708331},{0,0.3,0.2,0.1,0})+LOOKUP(E23,{0,169445,300000,550000,708331},{0,6667,36667,91667,162500})),0)-LOOKUP(E23,{0,2120834,2162500,2204167,2245834},{51667,40000,26667,13334,0})-31667*N(D23)),{0,162501,275001,579167,750001,1500001,3333334},{0,8296,36374,54113,130688,237893,408061}),-1)))</f>
        <v/>
      </c>
      <c r="M23" s="6">
        <f>IF(B23="","",MAX(0,G23-ROUNDDOWN(ROUND(ROUNDDOWN(ROUNDDOWN(MAX(0,IF(B23*12&lt;651000,0,IF(B23*12&lt;1900000,B23*12-650000,IF(B23*12&lt;6600000,IF(FLOOR(B23*12,4000)&lt;=3600000,FLOOR(B23*12,4000)*0.7-80000,FLOOR(B23*12,4000)*0.8-440000),IF(B23*12&lt;=8500000,ROUNDDOWN(B23*12*0.9-1100000,0),B23*12-1950000))))-LOOKUP(IF(B23*12&lt;651000,0,IF(B23*12&lt;1900000,B23*12-650000,IF(B23*12&lt;6600000,IF(FLOOR(B23*12,4000)&lt;=3600000,FLOOR(B23*12,4000)*0.7-80000,FLOOR(B23*12,4000)*0.8-440000),IF(B23*12&lt;=8500000,ROUNDDOWN(B23*12*0.9-1100000,0),B23*12-1950000)))),{0,1320001,3360001,4890001,6550001,23500001},{950000,880000,680000,630000,580000,0})-C23*12-380000*N(D23)),-3)*LOOKUP(ROUNDDOWN(MAX(0,IF(B23*12&lt;651000,0,IF(B23*12&lt;1900000,B23*12-650000,IF(B23*12&lt;6600000,IF(FLOOR(B23*12,4000)&lt;=3600000,FLOOR(B23*12,4000)*0.7-80000,FLOOR(B23*12,4000)*0.8-440000),IF(B23*12&lt;=8500000,ROUNDDOWN(B23*12*0.9-1100000,0),B23*12-1950000))))-LOOKUP(IF(B23*12&lt;651000,0,IF(B23*12&lt;1900000,B23*12-650000,IF(B23*12&lt;6600000,IF(FLOOR(B23*12,4000)&lt;=3600000,FLOOR(B23*12,4000)*0.7-80000,FLOOR(B23*12,4000)*0.8-440000),IF(B23*12&lt;=8500000,ROUNDDOWN(B23*12*0.9-1100000,0),B23*12-1950000)))),{0,1320001,3360001,4890001,6550001,23500001},{950000,880000,680000,630000,580000,0})-C23*12-380000*N(D23)),-3),{0,1950001,3300001,6950001,9000001,18000001,40000001},{0.05,0.1,0.2,0.23,0.33,0.4,0.45})-LOOKUP(ROUNDDOWN(MAX(0,IF(B23*12&lt;651000,0,IF(B23*12&lt;1900000,B23*12-650000,IF(B23*12&lt;6600000,IF(FLOOR(B23*12,4000)&lt;=3600000,FLOOR(B23*12,4000)*0.7-80000,FLOOR(B23*12,4000)*0.8-440000),IF(B23*12&lt;=8500000,ROUNDDOWN(B23*12*0.9-1100000,0),B23*12-1950000))))-LOOKUP(IF(B23*12&lt;651000,0,IF(B23*12&lt;1900000,B23*12-650000,IF(B23*12&lt;6600000,IF(FLOOR(B23*12,4000)&lt;=3600000,FLOOR(B23*12,4000)*0.7-80000,FLOOR(B23*12,4000)*0.8-440000),IF(B23*12&lt;=8500000,ROUNDDOWN(B23*12*0.9-1100000,0),B23*12-1950000)))),{0,1320001,3360001,4890001,6550001,23500001},{950000,880000,680000,630000,580000,0})-C23*12-380000*N(D23)),-3),{0,1950001,3300001,6950001,9000001,18000001,40000001},{0,97500,427500,636000,1536000,2796000,4796000}),0)*1.021,2),-2)))</f>
        <v/>
      </c>
      <c r="N23" s="6">
        <f>IF(B23="","",K23-M23)</f>
        <v/>
      </c>
    </row>
    <row r="24">
      <c r="A24" s="5" t="n"/>
      <c r="B24" s="4" t="n"/>
      <c r="C24" s="4" t="n"/>
      <c r="D24" s="5" t="n"/>
      <c r="E24" s="6">
        <f>IF(B24="","",B24-C24)</f>
        <v/>
      </c>
      <c r="F24" s="6">
        <f>IF(B24="","",IF(MAX(0,E24-ROUNDUP(IF(E24&lt;=158333,54167,E24*LOOKUP(E24,{0,158334,300000,550000,708331},{0,0.3,0.2,0.1,0})+LOOKUP(E24,{0,158334,300000,550000,708331},{0,6667,36667,91667,162500})),0)-LOOKUP(E24,{0,2120834,2162500,2204167,2245834},{48334,40000,26667,13334,0})-31667*N(D24))&lt;=0,0,ROUND(MAX(0,E24-ROUNDUP(IF(E24&lt;=158333,54167,E24*LOOKUP(E24,{0,158334,300000,550000,708331},{0,0.3,0.2,0.1,0})+LOOKUP(E24,{0,158334,300000,550000,708331},{0,6667,36667,91667,162500})),0)-LOOKUP(E24,{0,2120834,2162500,2204167,2245834},{48334,40000,26667,13334,0})-31667*N(D24))*LOOKUP(MAX(0,E24-ROUNDUP(IF(E24&lt;=158333,54167,E24*LOOKUP(E24,{0,158334,300000,550000,708331},{0,0.3,0.2,0.1,0})+LOOKUP(E24,{0,158334,300000,550000,708331},{0,6667,36667,91667,162500})),0)-LOOKUP(E24,{0,2120834,2162500,2204167,2245834},{48334,40000,26667,13334,0})-31667*N(D24)),{0,162501,275001,579167,750001,1500001,3333334},{0.05105,0.1021,0.2042,0.23483,0.33693,0.4084,0.45945})-LOOKUP(MAX(0,E24-ROUNDUP(IF(E24&lt;=158333,54167,E24*LOOKUP(E24,{0,158334,300000,550000,708331},{0,0.3,0.2,0.1,0})+LOOKUP(E24,{0,158334,300000,550000,708331},{0,6667,36667,91667,162500})),0)-LOOKUP(E24,{0,2120834,2162500,2204167,2245834},{48334,40000,26667,13334,0})-31667*N(D24)),{0,162501,275001,579167,750001,1500001,3333334},{0,8296,36374,54113,130688,237893,408061}),-1)))</f>
        <v/>
      </c>
      <c r="G24" s="6">
        <f>IF(B24="","",F24*12)</f>
        <v/>
      </c>
      <c r="H24" s="6">
        <f>IF(B24="","",IF(B24*12&lt;691000,0,IF(B24*12&lt;2191000,B24*12-740000,IF(B24*12&lt;2193000,1451000,IF(B24*12&lt;2196000,1453000,IF(B24*12&lt;2200000,1456000,IF(B24*12&lt;6600000,IF(FLOOR(B24*12,4000)&lt;=3600000,FLOOR(B24*12,4000)*0.7-80000,FLOOR(B24*12,4000)*0.8-440000),IF(B24*12&lt;=8500000,ROUNDDOWN(B24*12*0.9-1100000,0),B24*12-1950000))))))))</f>
        <v/>
      </c>
      <c r="I24" s="6">
        <f>IF(B24="","",LOOKUP(H24,{0,4890001,6550001,23500001},{1040000,670000,620000,0}))</f>
        <v/>
      </c>
      <c r="J24" s="6">
        <f>IF(B24="","",ROUNDDOWN(ROUND(ROUNDDOWN(ROUNDDOWN(MAX(0,H24-I24-C24*12-380000*N(D24)),-3)*LOOKUP(ROUNDDOWN(MAX(0,H24-I24-C24*12-380000*N(D24)),-3),{0,1950001,3300001,6950001,9000001,18000001,40000001},{0.05,0.1,0.2,0.23,0.33,0.4,0.45})-LOOKUP(ROUNDDOWN(MAX(0,H24-I24-C24*12-380000*N(D24)),-3),{0,1950001,3300001,6950001,9000001,18000001,40000001},{0,97500,427500,636000,1536000,2796000,4796000}),0)*1.021,2),-2))</f>
        <v/>
      </c>
      <c r="K24" s="6">
        <f>IF(B24="","",MAX(0,G24-J24))</f>
        <v/>
      </c>
      <c r="L24" s="6">
        <f>IF(B24="","",IF(MAX(0,E24-ROUNDUP(IF(E24&lt;=169444,57500,E24*LOOKUP(E24,{0,169445,300000,550000,708331},{0,0.3,0.2,0.1,0})+LOOKUP(E24,{0,169445,300000,550000,708331},{0,6667,36667,91667,162500})),0)-LOOKUP(E24,{0,2120834,2162500,2204167,2245834},{51667,40000,26667,13334,0})-31667*N(D24))&lt;=0,0,ROUND(MAX(0,E24-ROUNDUP(IF(E24&lt;=169444,57500,E24*LOOKUP(E24,{0,169445,300000,550000,708331},{0,0.3,0.2,0.1,0})+LOOKUP(E24,{0,169445,300000,550000,708331},{0,6667,36667,91667,162500})),0)-LOOKUP(E24,{0,2120834,2162500,2204167,2245834},{51667,40000,26667,13334,0})-31667*N(D24))*LOOKUP(MAX(0,E24-ROUNDUP(IF(E24&lt;=169444,57500,E24*LOOKUP(E24,{0,169445,300000,550000,708331},{0,0.3,0.2,0.1,0})+LOOKUP(E24,{0,169445,300000,550000,708331},{0,6667,36667,91667,162500})),0)-LOOKUP(E24,{0,2120834,2162500,2204167,2245834},{51667,40000,26667,13334,0})-31667*N(D24)),{0,162501,275001,579167,750001,1500001,3333334},{0.05105,0.1021,0.2042,0.23483,0.33693,0.4084,0.45945})-LOOKUP(MAX(0,E24-ROUNDUP(IF(E24&lt;=169444,57500,E24*LOOKUP(E24,{0,169445,300000,550000,708331},{0,0.3,0.2,0.1,0})+LOOKUP(E24,{0,169445,300000,550000,708331},{0,6667,36667,91667,162500})),0)-LOOKUP(E24,{0,2120834,2162500,2204167,2245834},{51667,40000,26667,13334,0})-31667*N(D24)),{0,162501,275001,579167,750001,1500001,3333334},{0,8296,36374,54113,130688,237893,408061}),-1)))</f>
        <v/>
      </c>
      <c r="M24" s="6">
        <f>IF(B24="","",MAX(0,G24-ROUNDDOWN(ROUND(ROUNDDOWN(ROUNDDOWN(MAX(0,IF(B24*12&lt;651000,0,IF(B24*12&lt;1900000,B24*12-650000,IF(B24*12&lt;6600000,IF(FLOOR(B24*12,4000)&lt;=3600000,FLOOR(B24*12,4000)*0.7-80000,FLOOR(B24*12,4000)*0.8-440000),IF(B24*12&lt;=8500000,ROUNDDOWN(B24*12*0.9-1100000,0),B24*12-1950000))))-LOOKUP(IF(B24*12&lt;651000,0,IF(B24*12&lt;1900000,B24*12-650000,IF(B24*12&lt;6600000,IF(FLOOR(B24*12,4000)&lt;=3600000,FLOOR(B24*12,4000)*0.7-80000,FLOOR(B24*12,4000)*0.8-440000),IF(B24*12&lt;=8500000,ROUNDDOWN(B24*12*0.9-1100000,0),B24*12-1950000)))),{0,1320001,3360001,4890001,6550001,23500001},{950000,880000,680000,630000,580000,0})-C24*12-380000*N(D24)),-3)*LOOKUP(ROUNDDOWN(MAX(0,IF(B24*12&lt;651000,0,IF(B24*12&lt;1900000,B24*12-650000,IF(B24*12&lt;6600000,IF(FLOOR(B24*12,4000)&lt;=3600000,FLOOR(B24*12,4000)*0.7-80000,FLOOR(B24*12,4000)*0.8-440000),IF(B24*12&lt;=8500000,ROUNDDOWN(B24*12*0.9-1100000,0),B24*12-1950000))))-LOOKUP(IF(B24*12&lt;651000,0,IF(B24*12&lt;1900000,B24*12-650000,IF(B24*12&lt;6600000,IF(FLOOR(B24*12,4000)&lt;=3600000,FLOOR(B24*12,4000)*0.7-80000,FLOOR(B24*12,4000)*0.8-440000),IF(B24*12&lt;=8500000,ROUNDDOWN(B24*12*0.9-1100000,0),B24*12-1950000)))),{0,1320001,3360001,4890001,6550001,23500001},{950000,880000,680000,630000,580000,0})-C24*12-380000*N(D24)),-3),{0,1950001,3300001,6950001,9000001,18000001,40000001},{0.05,0.1,0.2,0.23,0.33,0.4,0.45})-LOOKUP(ROUNDDOWN(MAX(0,IF(B24*12&lt;651000,0,IF(B24*12&lt;1900000,B24*12-650000,IF(B24*12&lt;6600000,IF(FLOOR(B24*12,4000)&lt;=3600000,FLOOR(B24*12,4000)*0.7-80000,FLOOR(B24*12,4000)*0.8-440000),IF(B24*12&lt;=8500000,ROUNDDOWN(B24*12*0.9-1100000,0),B24*12-1950000))))-LOOKUP(IF(B24*12&lt;651000,0,IF(B24*12&lt;1900000,B24*12-650000,IF(B24*12&lt;6600000,IF(FLOOR(B24*12,4000)&lt;=3600000,FLOOR(B24*12,4000)*0.7-80000,FLOOR(B24*12,4000)*0.8-440000),IF(B24*12&lt;=8500000,ROUNDDOWN(B24*12*0.9-1100000,0),B24*12-1950000)))),{0,1320001,3360001,4890001,6550001,23500001},{950000,880000,680000,630000,580000,0})-C24*12-380000*N(D24)),-3),{0,1950001,3300001,6950001,9000001,18000001,40000001},{0,97500,427500,636000,1536000,2796000,4796000}),0)*1.021,2),-2)))</f>
        <v/>
      </c>
      <c r="N24" s="6">
        <f>IF(B24="","",K24-M24)</f>
        <v/>
      </c>
    </row>
    <row r="25">
      <c r="A25" s="5" t="n"/>
      <c r="B25" s="4" t="n"/>
      <c r="C25" s="4" t="n"/>
      <c r="D25" s="5" t="n"/>
      <c r="E25" s="6">
        <f>IF(B25="","",B25-C25)</f>
        <v/>
      </c>
      <c r="F25" s="6">
        <f>IF(B25="","",IF(MAX(0,E25-ROUNDUP(IF(E25&lt;=158333,54167,E25*LOOKUP(E25,{0,158334,300000,550000,708331},{0,0.3,0.2,0.1,0})+LOOKUP(E25,{0,158334,300000,550000,708331},{0,6667,36667,91667,162500})),0)-LOOKUP(E25,{0,2120834,2162500,2204167,2245834},{48334,40000,26667,13334,0})-31667*N(D25))&lt;=0,0,ROUND(MAX(0,E25-ROUNDUP(IF(E25&lt;=158333,54167,E25*LOOKUP(E25,{0,158334,300000,550000,708331},{0,0.3,0.2,0.1,0})+LOOKUP(E25,{0,158334,300000,550000,708331},{0,6667,36667,91667,162500})),0)-LOOKUP(E25,{0,2120834,2162500,2204167,2245834},{48334,40000,26667,13334,0})-31667*N(D25))*LOOKUP(MAX(0,E25-ROUNDUP(IF(E25&lt;=158333,54167,E25*LOOKUP(E25,{0,158334,300000,550000,708331},{0,0.3,0.2,0.1,0})+LOOKUP(E25,{0,158334,300000,550000,708331},{0,6667,36667,91667,162500})),0)-LOOKUP(E25,{0,2120834,2162500,2204167,2245834},{48334,40000,26667,13334,0})-31667*N(D25)),{0,162501,275001,579167,750001,1500001,3333334},{0.05105,0.1021,0.2042,0.23483,0.33693,0.4084,0.45945})-LOOKUP(MAX(0,E25-ROUNDUP(IF(E25&lt;=158333,54167,E25*LOOKUP(E25,{0,158334,300000,550000,708331},{0,0.3,0.2,0.1,0})+LOOKUP(E25,{0,158334,300000,550000,708331},{0,6667,36667,91667,162500})),0)-LOOKUP(E25,{0,2120834,2162500,2204167,2245834},{48334,40000,26667,13334,0})-31667*N(D25)),{0,162501,275001,579167,750001,1500001,3333334},{0,8296,36374,54113,130688,237893,408061}),-1)))</f>
        <v/>
      </c>
      <c r="G25" s="6">
        <f>IF(B25="","",F25*12)</f>
        <v/>
      </c>
      <c r="H25" s="6">
        <f>IF(B25="","",IF(B25*12&lt;691000,0,IF(B25*12&lt;2191000,B25*12-740000,IF(B25*12&lt;2193000,1451000,IF(B25*12&lt;2196000,1453000,IF(B25*12&lt;2200000,1456000,IF(B25*12&lt;6600000,IF(FLOOR(B25*12,4000)&lt;=3600000,FLOOR(B25*12,4000)*0.7-80000,FLOOR(B25*12,4000)*0.8-440000),IF(B25*12&lt;=8500000,ROUNDDOWN(B25*12*0.9-1100000,0),B25*12-1950000))))))))</f>
        <v/>
      </c>
      <c r="I25" s="6">
        <f>IF(B25="","",LOOKUP(H25,{0,4890001,6550001,23500001},{1040000,670000,620000,0}))</f>
        <v/>
      </c>
      <c r="J25" s="6">
        <f>IF(B25="","",ROUNDDOWN(ROUND(ROUNDDOWN(ROUNDDOWN(MAX(0,H25-I25-C25*12-380000*N(D25)),-3)*LOOKUP(ROUNDDOWN(MAX(0,H25-I25-C25*12-380000*N(D25)),-3),{0,1950001,3300001,6950001,9000001,18000001,40000001},{0.05,0.1,0.2,0.23,0.33,0.4,0.45})-LOOKUP(ROUNDDOWN(MAX(0,H25-I25-C25*12-380000*N(D25)),-3),{0,1950001,3300001,6950001,9000001,18000001,40000001},{0,97500,427500,636000,1536000,2796000,4796000}),0)*1.021,2),-2))</f>
        <v/>
      </c>
      <c r="K25" s="6">
        <f>IF(B25="","",MAX(0,G25-J25))</f>
        <v/>
      </c>
      <c r="L25" s="6">
        <f>IF(B25="","",IF(MAX(0,E25-ROUNDUP(IF(E25&lt;=169444,57500,E25*LOOKUP(E25,{0,169445,300000,550000,708331},{0,0.3,0.2,0.1,0})+LOOKUP(E25,{0,169445,300000,550000,708331},{0,6667,36667,91667,162500})),0)-LOOKUP(E25,{0,2120834,2162500,2204167,2245834},{51667,40000,26667,13334,0})-31667*N(D25))&lt;=0,0,ROUND(MAX(0,E25-ROUNDUP(IF(E25&lt;=169444,57500,E25*LOOKUP(E25,{0,169445,300000,550000,708331},{0,0.3,0.2,0.1,0})+LOOKUP(E25,{0,169445,300000,550000,708331},{0,6667,36667,91667,162500})),0)-LOOKUP(E25,{0,2120834,2162500,2204167,2245834},{51667,40000,26667,13334,0})-31667*N(D25))*LOOKUP(MAX(0,E25-ROUNDUP(IF(E25&lt;=169444,57500,E25*LOOKUP(E25,{0,169445,300000,550000,708331},{0,0.3,0.2,0.1,0})+LOOKUP(E25,{0,169445,300000,550000,708331},{0,6667,36667,91667,162500})),0)-LOOKUP(E25,{0,2120834,2162500,2204167,2245834},{51667,40000,26667,13334,0})-31667*N(D25)),{0,162501,275001,579167,750001,1500001,3333334},{0.05105,0.1021,0.2042,0.23483,0.33693,0.4084,0.45945})-LOOKUP(MAX(0,E25-ROUNDUP(IF(E25&lt;=169444,57500,E25*LOOKUP(E25,{0,169445,300000,550000,708331},{0,0.3,0.2,0.1,0})+LOOKUP(E25,{0,169445,300000,550000,708331},{0,6667,36667,91667,162500})),0)-LOOKUP(E25,{0,2120834,2162500,2204167,2245834},{51667,40000,26667,13334,0})-31667*N(D25)),{0,162501,275001,579167,750001,1500001,3333334},{0,8296,36374,54113,130688,237893,408061}),-1)))</f>
        <v/>
      </c>
      <c r="M25" s="6">
        <f>IF(B25="","",MAX(0,G25-ROUNDDOWN(ROUND(ROUNDDOWN(ROUNDDOWN(MAX(0,IF(B25*12&lt;651000,0,IF(B25*12&lt;1900000,B25*12-650000,IF(B25*12&lt;6600000,IF(FLOOR(B25*12,4000)&lt;=3600000,FLOOR(B25*12,4000)*0.7-80000,FLOOR(B25*12,4000)*0.8-440000),IF(B25*12&lt;=8500000,ROUNDDOWN(B25*12*0.9-1100000,0),B25*12-1950000))))-LOOKUP(IF(B25*12&lt;651000,0,IF(B25*12&lt;1900000,B25*12-650000,IF(B25*12&lt;6600000,IF(FLOOR(B25*12,4000)&lt;=3600000,FLOOR(B25*12,4000)*0.7-80000,FLOOR(B25*12,4000)*0.8-440000),IF(B25*12&lt;=8500000,ROUNDDOWN(B25*12*0.9-1100000,0),B25*12-1950000)))),{0,1320001,3360001,4890001,6550001,23500001},{950000,880000,680000,630000,580000,0})-C25*12-380000*N(D25)),-3)*LOOKUP(ROUNDDOWN(MAX(0,IF(B25*12&lt;651000,0,IF(B25*12&lt;1900000,B25*12-650000,IF(B25*12&lt;6600000,IF(FLOOR(B25*12,4000)&lt;=3600000,FLOOR(B25*12,4000)*0.7-80000,FLOOR(B25*12,4000)*0.8-440000),IF(B25*12&lt;=8500000,ROUNDDOWN(B25*12*0.9-1100000,0),B25*12-1950000))))-LOOKUP(IF(B25*12&lt;651000,0,IF(B25*12&lt;1900000,B25*12-650000,IF(B25*12&lt;6600000,IF(FLOOR(B25*12,4000)&lt;=3600000,FLOOR(B25*12,4000)*0.7-80000,FLOOR(B25*12,4000)*0.8-440000),IF(B25*12&lt;=8500000,ROUNDDOWN(B25*12*0.9-1100000,0),B25*12-1950000)))),{0,1320001,3360001,4890001,6550001,23500001},{950000,880000,680000,630000,580000,0})-C25*12-380000*N(D25)),-3),{0,1950001,3300001,6950001,9000001,18000001,40000001},{0.05,0.1,0.2,0.23,0.33,0.4,0.45})-LOOKUP(ROUNDDOWN(MAX(0,IF(B25*12&lt;651000,0,IF(B25*12&lt;1900000,B25*12-650000,IF(B25*12&lt;6600000,IF(FLOOR(B25*12,4000)&lt;=3600000,FLOOR(B25*12,4000)*0.7-80000,FLOOR(B25*12,4000)*0.8-440000),IF(B25*12&lt;=8500000,ROUNDDOWN(B25*12*0.9-1100000,0),B25*12-1950000))))-LOOKUP(IF(B25*12&lt;651000,0,IF(B25*12&lt;1900000,B25*12-650000,IF(B25*12&lt;6600000,IF(FLOOR(B25*12,4000)&lt;=3600000,FLOOR(B25*12,4000)*0.7-80000,FLOOR(B25*12,4000)*0.8-440000),IF(B25*12&lt;=8500000,ROUNDDOWN(B25*12*0.9-1100000,0),B25*12-1950000)))),{0,1320001,3360001,4890001,6550001,23500001},{950000,880000,680000,630000,580000,0})-C25*12-380000*N(D25)),-3),{0,1950001,3300001,6950001,9000001,18000001,40000001},{0,97500,427500,636000,1536000,2796000,4796000}),0)*1.021,2),-2)))</f>
        <v/>
      </c>
      <c r="N25" s="6">
        <f>IF(B25="","",K25-M25)</f>
        <v/>
      </c>
    </row>
    <row r="26">
      <c r="A26" s="5" t="n"/>
      <c r="B26" s="4" t="n"/>
      <c r="C26" s="4" t="n"/>
      <c r="D26" s="5" t="n"/>
      <c r="E26" s="6">
        <f>IF(B26="","",B26-C26)</f>
        <v/>
      </c>
      <c r="F26" s="6">
        <f>IF(B26="","",IF(MAX(0,E26-ROUNDUP(IF(E26&lt;=158333,54167,E26*LOOKUP(E26,{0,158334,300000,550000,708331},{0,0.3,0.2,0.1,0})+LOOKUP(E26,{0,158334,300000,550000,708331},{0,6667,36667,91667,162500})),0)-LOOKUP(E26,{0,2120834,2162500,2204167,2245834},{48334,40000,26667,13334,0})-31667*N(D26))&lt;=0,0,ROUND(MAX(0,E26-ROUNDUP(IF(E26&lt;=158333,54167,E26*LOOKUP(E26,{0,158334,300000,550000,708331},{0,0.3,0.2,0.1,0})+LOOKUP(E26,{0,158334,300000,550000,708331},{0,6667,36667,91667,162500})),0)-LOOKUP(E26,{0,2120834,2162500,2204167,2245834},{48334,40000,26667,13334,0})-31667*N(D26))*LOOKUP(MAX(0,E26-ROUNDUP(IF(E26&lt;=158333,54167,E26*LOOKUP(E26,{0,158334,300000,550000,708331},{0,0.3,0.2,0.1,0})+LOOKUP(E26,{0,158334,300000,550000,708331},{0,6667,36667,91667,162500})),0)-LOOKUP(E26,{0,2120834,2162500,2204167,2245834},{48334,40000,26667,13334,0})-31667*N(D26)),{0,162501,275001,579167,750001,1500001,3333334},{0.05105,0.1021,0.2042,0.23483,0.33693,0.4084,0.45945})-LOOKUP(MAX(0,E26-ROUNDUP(IF(E26&lt;=158333,54167,E26*LOOKUP(E26,{0,158334,300000,550000,708331},{0,0.3,0.2,0.1,0})+LOOKUP(E26,{0,158334,300000,550000,708331},{0,6667,36667,91667,162500})),0)-LOOKUP(E26,{0,2120834,2162500,2204167,2245834},{48334,40000,26667,13334,0})-31667*N(D26)),{0,162501,275001,579167,750001,1500001,3333334},{0,8296,36374,54113,130688,237893,408061}),-1)))</f>
        <v/>
      </c>
      <c r="G26" s="6">
        <f>IF(B26="","",F26*12)</f>
        <v/>
      </c>
      <c r="H26" s="6">
        <f>IF(B26="","",IF(B26*12&lt;691000,0,IF(B26*12&lt;2191000,B26*12-740000,IF(B26*12&lt;2193000,1451000,IF(B26*12&lt;2196000,1453000,IF(B26*12&lt;2200000,1456000,IF(B26*12&lt;6600000,IF(FLOOR(B26*12,4000)&lt;=3600000,FLOOR(B26*12,4000)*0.7-80000,FLOOR(B26*12,4000)*0.8-440000),IF(B26*12&lt;=8500000,ROUNDDOWN(B26*12*0.9-1100000,0),B26*12-1950000))))))))</f>
        <v/>
      </c>
      <c r="I26" s="6">
        <f>IF(B26="","",LOOKUP(H26,{0,4890001,6550001,23500001},{1040000,670000,620000,0}))</f>
        <v/>
      </c>
      <c r="J26" s="6">
        <f>IF(B26="","",ROUNDDOWN(ROUND(ROUNDDOWN(ROUNDDOWN(MAX(0,H26-I26-C26*12-380000*N(D26)),-3)*LOOKUP(ROUNDDOWN(MAX(0,H26-I26-C26*12-380000*N(D26)),-3),{0,1950001,3300001,6950001,9000001,18000001,40000001},{0.05,0.1,0.2,0.23,0.33,0.4,0.45})-LOOKUP(ROUNDDOWN(MAX(0,H26-I26-C26*12-380000*N(D26)),-3),{0,1950001,3300001,6950001,9000001,18000001,40000001},{0,97500,427500,636000,1536000,2796000,4796000}),0)*1.021,2),-2))</f>
        <v/>
      </c>
      <c r="K26" s="6">
        <f>IF(B26="","",MAX(0,G26-J26))</f>
        <v/>
      </c>
      <c r="L26" s="6">
        <f>IF(B26="","",IF(MAX(0,E26-ROUNDUP(IF(E26&lt;=169444,57500,E26*LOOKUP(E26,{0,169445,300000,550000,708331},{0,0.3,0.2,0.1,0})+LOOKUP(E26,{0,169445,300000,550000,708331},{0,6667,36667,91667,162500})),0)-LOOKUP(E26,{0,2120834,2162500,2204167,2245834},{51667,40000,26667,13334,0})-31667*N(D26))&lt;=0,0,ROUND(MAX(0,E26-ROUNDUP(IF(E26&lt;=169444,57500,E26*LOOKUP(E26,{0,169445,300000,550000,708331},{0,0.3,0.2,0.1,0})+LOOKUP(E26,{0,169445,300000,550000,708331},{0,6667,36667,91667,162500})),0)-LOOKUP(E26,{0,2120834,2162500,2204167,2245834},{51667,40000,26667,13334,0})-31667*N(D26))*LOOKUP(MAX(0,E26-ROUNDUP(IF(E26&lt;=169444,57500,E26*LOOKUP(E26,{0,169445,300000,550000,708331},{0,0.3,0.2,0.1,0})+LOOKUP(E26,{0,169445,300000,550000,708331},{0,6667,36667,91667,162500})),0)-LOOKUP(E26,{0,2120834,2162500,2204167,2245834},{51667,40000,26667,13334,0})-31667*N(D26)),{0,162501,275001,579167,750001,1500001,3333334},{0.05105,0.1021,0.2042,0.23483,0.33693,0.4084,0.45945})-LOOKUP(MAX(0,E26-ROUNDUP(IF(E26&lt;=169444,57500,E26*LOOKUP(E26,{0,169445,300000,550000,708331},{0,0.3,0.2,0.1,0})+LOOKUP(E26,{0,169445,300000,550000,708331},{0,6667,36667,91667,162500})),0)-LOOKUP(E26,{0,2120834,2162500,2204167,2245834},{51667,40000,26667,13334,0})-31667*N(D26)),{0,162501,275001,579167,750001,1500001,3333334},{0,8296,36374,54113,130688,237893,408061}),-1)))</f>
        <v/>
      </c>
      <c r="M26" s="6">
        <f>IF(B26="","",MAX(0,G26-ROUNDDOWN(ROUND(ROUNDDOWN(ROUNDDOWN(MAX(0,IF(B26*12&lt;651000,0,IF(B26*12&lt;1900000,B26*12-650000,IF(B26*12&lt;6600000,IF(FLOOR(B26*12,4000)&lt;=3600000,FLOOR(B26*12,4000)*0.7-80000,FLOOR(B26*12,4000)*0.8-440000),IF(B26*12&lt;=8500000,ROUNDDOWN(B26*12*0.9-1100000,0),B26*12-1950000))))-LOOKUP(IF(B26*12&lt;651000,0,IF(B26*12&lt;1900000,B26*12-650000,IF(B26*12&lt;6600000,IF(FLOOR(B26*12,4000)&lt;=3600000,FLOOR(B26*12,4000)*0.7-80000,FLOOR(B26*12,4000)*0.8-440000),IF(B26*12&lt;=8500000,ROUNDDOWN(B26*12*0.9-1100000,0),B26*12-1950000)))),{0,1320001,3360001,4890001,6550001,23500001},{950000,880000,680000,630000,580000,0})-C26*12-380000*N(D26)),-3)*LOOKUP(ROUNDDOWN(MAX(0,IF(B26*12&lt;651000,0,IF(B26*12&lt;1900000,B26*12-650000,IF(B26*12&lt;6600000,IF(FLOOR(B26*12,4000)&lt;=3600000,FLOOR(B26*12,4000)*0.7-80000,FLOOR(B26*12,4000)*0.8-440000),IF(B26*12&lt;=8500000,ROUNDDOWN(B26*12*0.9-1100000,0),B26*12-1950000))))-LOOKUP(IF(B26*12&lt;651000,0,IF(B26*12&lt;1900000,B26*12-650000,IF(B26*12&lt;6600000,IF(FLOOR(B26*12,4000)&lt;=3600000,FLOOR(B26*12,4000)*0.7-80000,FLOOR(B26*12,4000)*0.8-440000),IF(B26*12&lt;=8500000,ROUNDDOWN(B26*12*0.9-1100000,0),B26*12-1950000)))),{0,1320001,3360001,4890001,6550001,23500001},{950000,880000,680000,630000,580000,0})-C26*12-380000*N(D26)),-3),{0,1950001,3300001,6950001,9000001,18000001,40000001},{0.05,0.1,0.2,0.23,0.33,0.4,0.45})-LOOKUP(ROUNDDOWN(MAX(0,IF(B26*12&lt;651000,0,IF(B26*12&lt;1900000,B26*12-650000,IF(B26*12&lt;6600000,IF(FLOOR(B26*12,4000)&lt;=3600000,FLOOR(B26*12,4000)*0.7-80000,FLOOR(B26*12,4000)*0.8-440000),IF(B26*12&lt;=8500000,ROUNDDOWN(B26*12*0.9-1100000,0),B26*12-1950000))))-LOOKUP(IF(B26*12&lt;651000,0,IF(B26*12&lt;1900000,B26*12-650000,IF(B26*12&lt;6600000,IF(FLOOR(B26*12,4000)&lt;=3600000,FLOOR(B26*12,4000)*0.7-80000,FLOOR(B26*12,4000)*0.8-440000),IF(B26*12&lt;=8500000,ROUNDDOWN(B26*12*0.9-1100000,0),B26*12-1950000)))),{0,1320001,3360001,4890001,6550001,23500001},{950000,880000,680000,630000,580000,0})-C26*12-380000*N(D26)),-3),{0,1950001,3300001,6950001,9000001,18000001,40000001},{0,97500,427500,636000,1536000,2796000,4796000}),0)*1.021,2),-2)))</f>
        <v/>
      </c>
      <c r="N26" s="6">
        <f>IF(B26="","",K26-M26)</f>
        <v/>
      </c>
    </row>
    <row r="27">
      <c r="A27" s="5" t="n"/>
      <c r="B27" s="4" t="n"/>
      <c r="C27" s="4" t="n"/>
      <c r="D27" s="5" t="n"/>
      <c r="E27" s="6">
        <f>IF(B27="","",B27-C27)</f>
        <v/>
      </c>
      <c r="F27" s="6">
        <f>IF(B27="","",IF(MAX(0,E27-ROUNDUP(IF(E27&lt;=158333,54167,E27*LOOKUP(E27,{0,158334,300000,550000,708331},{0,0.3,0.2,0.1,0})+LOOKUP(E27,{0,158334,300000,550000,708331},{0,6667,36667,91667,162500})),0)-LOOKUP(E27,{0,2120834,2162500,2204167,2245834},{48334,40000,26667,13334,0})-31667*N(D27))&lt;=0,0,ROUND(MAX(0,E27-ROUNDUP(IF(E27&lt;=158333,54167,E27*LOOKUP(E27,{0,158334,300000,550000,708331},{0,0.3,0.2,0.1,0})+LOOKUP(E27,{0,158334,300000,550000,708331},{0,6667,36667,91667,162500})),0)-LOOKUP(E27,{0,2120834,2162500,2204167,2245834},{48334,40000,26667,13334,0})-31667*N(D27))*LOOKUP(MAX(0,E27-ROUNDUP(IF(E27&lt;=158333,54167,E27*LOOKUP(E27,{0,158334,300000,550000,708331},{0,0.3,0.2,0.1,0})+LOOKUP(E27,{0,158334,300000,550000,708331},{0,6667,36667,91667,162500})),0)-LOOKUP(E27,{0,2120834,2162500,2204167,2245834},{48334,40000,26667,13334,0})-31667*N(D27)),{0,162501,275001,579167,750001,1500001,3333334},{0.05105,0.1021,0.2042,0.23483,0.33693,0.4084,0.45945})-LOOKUP(MAX(0,E27-ROUNDUP(IF(E27&lt;=158333,54167,E27*LOOKUP(E27,{0,158334,300000,550000,708331},{0,0.3,0.2,0.1,0})+LOOKUP(E27,{0,158334,300000,550000,708331},{0,6667,36667,91667,162500})),0)-LOOKUP(E27,{0,2120834,2162500,2204167,2245834},{48334,40000,26667,13334,0})-31667*N(D27)),{0,162501,275001,579167,750001,1500001,3333334},{0,8296,36374,54113,130688,237893,408061}),-1)))</f>
        <v/>
      </c>
      <c r="G27" s="6">
        <f>IF(B27="","",F27*12)</f>
        <v/>
      </c>
      <c r="H27" s="6">
        <f>IF(B27="","",IF(B27*12&lt;691000,0,IF(B27*12&lt;2191000,B27*12-740000,IF(B27*12&lt;2193000,1451000,IF(B27*12&lt;2196000,1453000,IF(B27*12&lt;2200000,1456000,IF(B27*12&lt;6600000,IF(FLOOR(B27*12,4000)&lt;=3600000,FLOOR(B27*12,4000)*0.7-80000,FLOOR(B27*12,4000)*0.8-440000),IF(B27*12&lt;=8500000,ROUNDDOWN(B27*12*0.9-1100000,0),B27*12-1950000))))))))</f>
        <v/>
      </c>
      <c r="I27" s="6">
        <f>IF(B27="","",LOOKUP(H27,{0,4890001,6550001,23500001},{1040000,670000,620000,0}))</f>
        <v/>
      </c>
      <c r="J27" s="6">
        <f>IF(B27="","",ROUNDDOWN(ROUND(ROUNDDOWN(ROUNDDOWN(MAX(0,H27-I27-C27*12-380000*N(D27)),-3)*LOOKUP(ROUNDDOWN(MAX(0,H27-I27-C27*12-380000*N(D27)),-3),{0,1950001,3300001,6950001,9000001,18000001,40000001},{0.05,0.1,0.2,0.23,0.33,0.4,0.45})-LOOKUP(ROUNDDOWN(MAX(0,H27-I27-C27*12-380000*N(D27)),-3),{0,1950001,3300001,6950001,9000001,18000001,40000001},{0,97500,427500,636000,1536000,2796000,4796000}),0)*1.021,2),-2))</f>
        <v/>
      </c>
      <c r="K27" s="6">
        <f>IF(B27="","",MAX(0,G27-J27))</f>
        <v/>
      </c>
      <c r="L27" s="6">
        <f>IF(B27="","",IF(MAX(0,E27-ROUNDUP(IF(E27&lt;=169444,57500,E27*LOOKUP(E27,{0,169445,300000,550000,708331},{0,0.3,0.2,0.1,0})+LOOKUP(E27,{0,169445,300000,550000,708331},{0,6667,36667,91667,162500})),0)-LOOKUP(E27,{0,2120834,2162500,2204167,2245834},{51667,40000,26667,13334,0})-31667*N(D27))&lt;=0,0,ROUND(MAX(0,E27-ROUNDUP(IF(E27&lt;=169444,57500,E27*LOOKUP(E27,{0,169445,300000,550000,708331},{0,0.3,0.2,0.1,0})+LOOKUP(E27,{0,169445,300000,550000,708331},{0,6667,36667,91667,162500})),0)-LOOKUP(E27,{0,2120834,2162500,2204167,2245834},{51667,40000,26667,13334,0})-31667*N(D27))*LOOKUP(MAX(0,E27-ROUNDUP(IF(E27&lt;=169444,57500,E27*LOOKUP(E27,{0,169445,300000,550000,708331},{0,0.3,0.2,0.1,0})+LOOKUP(E27,{0,169445,300000,550000,708331},{0,6667,36667,91667,162500})),0)-LOOKUP(E27,{0,2120834,2162500,2204167,2245834},{51667,40000,26667,13334,0})-31667*N(D27)),{0,162501,275001,579167,750001,1500001,3333334},{0.05105,0.1021,0.2042,0.23483,0.33693,0.4084,0.45945})-LOOKUP(MAX(0,E27-ROUNDUP(IF(E27&lt;=169444,57500,E27*LOOKUP(E27,{0,169445,300000,550000,708331},{0,0.3,0.2,0.1,0})+LOOKUP(E27,{0,169445,300000,550000,708331},{0,6667,36667,91667,162500})),0)-LOOKUP(E27,{0,2120834,2162500,2204167,2245834},{51667,40000,26667,13334,0})-31667*N(D27)),{0,162501,275001,579167,750001,1500001,3333334},{0,8296,36374,54113,130688,237893,408061}),-1)))</f>
        <v/>
      </c>
      <c r="M27" s="6">
        <f>IF(B27="","",MAX(0,G27-ROUNDDOWN(ROUND(ROUNDDOWN(ROUNDDOWN(MAX(0,IF(B27*12&lt;651000,0,IF(B27*12&lt;1900000,B27*12-650000,IF(B27*12&lt;6600000,IF(FLOOR(B27*12,4000)&lt;=3600000,FLOOR(B27*12,4000)*0.7-80000,FLOOR(B27*12,4000)*0.8-440000),IF(B27*12&lt;=8500000,ROUNDDOWN(B27*12*0.9-1100000,0),B27*12-1950000))))-LOOKUP(IF(B27*12&lt;651000,0,IF(B27*12&lt;1900000,B27*12-650000,IF(B27*12&lt;6600000,IF(FLOOR(B27*12,4000)&lt;=3600000,FLOOR(B27*12,4000)*0.7-80000,FLOOR(B27*12,4000)*0.8-440000),IF(B27*12&lt;=8500000,ROUNDDOWN(B27*12*0.9-1100000,0),B27*12-1950000)))),{0,1320001,3360001,4890001,6550001,23500001},{950000,880000,680000,630000,580000,0})-C27*12-380000*N(D27)),-3)*LOOKUP(ROUNDDOWN(MAX(0,IF(B27*12&lt;651000,0,IF(B27*12&lt;1900000,B27*12-650000,IF(B27*12&lt;6600000,IF(FLOOR(B27*12,4000)&lt;=3600000,FLOOR(B27*12,4000)*0.7-80000,FLOOR(B27*12,4000)*0.8-440000),IF(B27*12&lt;=8500000,ROUNDDOWN(B27*12*0.9-1100000,0),B27*12-1950000))))-LOOKUP(IF(B27*12&lt;651000,0,IF(B27*12&lt;1900000,B27*12-650000,IF(B27*12&lt;6600000,IF(FLOOR(B27*12,4000)&lt;=3600000,FLOOR(B27*12,4000)*0.7-80000,FLOOR(B27*12,4000)*0.8-440000),IF(B27*12&lt;=8500000,ROUNDDOWN(B27*12*0.9-1100000,0),B27*12-1950000)))),{0,1320001,3360001,4890001,6550001,23500001},{950000,880000,680000,630000,580000,0})-C27*12-380000*N(D27)),-3),{0,1950001,3300001,6950001,9000001,18000001,40000001},{0.05,0.1,0.2,0.23,0.33,0.4,0.45})-LOOKUP(ROUNDDOWN(MAX(0,IF(B27*12&lt;651000,0,IF(B27*12&lt;1900000,B27*12-650000,IF(B27*12&lt;6600000,IF(FLOOR(B27*12,4000)&lt;=3600000,FLOOR(B27*12,4000)*0.7-80000,FLOOR(B27*12,4000)*0.8-440000),IF(B27*12&lt;=8500000,ROUNDDOWN(B27*12*0.9-1100000,0),B27*12-1950000))))-LOOKUP(IF(B27*12&lt;651000,0,IF(B27*12&lt;1900000,B27*12-650000,IF(B27*12&lt;6600000,IF(FLOOR(B27*12,4000)&lt;=3600000,FLOOR(B27*12,4000)*0.7-80000,FLOOR(B27*12,4000)*0.8-440000),IF(B27*12&lt;=8500000,ROUNDDOWN(B27*12*0.9-1100000,0),B27*12-1950000)))),{0,1320001,3360001,4890001,6550001,23500001},{950000,880000,680000,630000,580000,0})-C27*12-380000*N(D27)),-3),{0,1950001,3300001,6950001,9000001,18000001,40000001},{0,97500,427500,636000,1536000,2796000,4796000}),0)*1.021,2),-2)))</f>
        <v/>
      </c>
      <c r="N27" s="6">
        <f>IF(B27="","",K27-M27)</f>
        <v/>
      </c>
    </row>
    <row r="28">
      <c r="A28" s="5" t="n"/>
      <c r="B28" s="4" t="n"/>
      <c r="C28" s="4" t="n"/>
      <c r="D28" s="5" t="n"/>
      <c r="E28" s="6">
        <f>IF(B28="","",B28-C28)</f>
        <v/>
      </c>
      <c r="F28" s="6">
        <f>IF(B28="","",IF(MAX(0,E28-ROUNDUP(IF(E28&lt;=158333,54167,E28*LOOKUP(E28,{0,158334,300000,550000,708331},{0,0.3,0.2,0.1,0})+LOOKUP(E28,{0,158334,300000,550000,708331},{0,6667,36667,91667,162500})),0)-LOOKUP(E28,{0,2120834,2162500,2204167,2245834},{48334,40000,26667,13334,0})-31667*N(D28))&lt;=0,0,ROUND(MAX(0,E28-ROUNDUP(IF(E28&lt;=158333,54167,E28*LOOKUP(E28,{0,158334,300000,550000,708331},{0,0.3,0.2,0.1,0})+LOOKUP(E28,{0,158334,300000,550000,708331},{0,6667,36667,91667,162500})),0)-LOOKUP(E28,{0,2120834,2162500,2204167,2245834},{48334,40000,26667,13334,0})-31667*N(D28))*LOOKUP(MAX(0,E28-ROUNDUP(IF(E28&lt;=158333,54167,E28*LOOKUP(E28,{0,158334,300000,550000,708331},{0,0.3,0.2,0.1,0})+LOOKUP(E28,{0,158334,300000,550000,708331},{0,6667,36667,91667,162500})),0)-LOOKUP(E28,{0,2120834,2162500,2204167,2245834},{48334,40000,26667,13334,0})-31667*N(D28)),{0,162501,275001,579167,750001,1500001,3333334},{0.05105,0.1021,0.2042,0.23483,0.33693,0.4084,0.45945})-LOOKUP(MAX(0,E28-ROUNDUP(IF(E28&lt;=158333,54167,E28*LOOKUP(E28,{0,158334,300000,550000,708331},{0,0.3,0.2,0.1,0})+LOOKUP(E28,{0,158334,300000,550000,708331},{0,6667,36667,91667,162500})),0)-LOOKUP(E28,{0,2120834,2162500,2204167,2245834},{48334,40000,26667,13334,0})-31667*N(D28)),{0,162501,275001,579167,750001,1500001,3333334},{0,8296,36374,54113,130688,237893,408061}),-1)))</f>
        <v/>
      </c>
      <c r="G28" s="6">
        <f>IF(B28="","",F28*12)</f>
        <v/>
      </c>
      <c r="H28" s="6">
        <f>IF(B28="","",IF(B28*12&lt;691000,0,IF(B28*12&lt;2191000,B28*12-740000,IF(B28*12&lt;2193000,1451000,IF(B28*12&lt;2196000,1453000,IF(B28*12&lt;2200000,1456000,IF(B28*12&lt;6600000,IF(FLOOR(B28*12,4000)&lt;=3600000,FLOOR(B28*12,4000)*0.7-80000,FLOOR(B28*12,4000)*0.8-440000),IF(B28*12&lt;=8500000,ROUNDDOWN(B28*12*0.9-1100000,0),B28*12-1950000))))))))</f>
        <v/>
      </c>
      <c r="I28" s="6">
        <f>IF(B28="","",LOOKUP(H28,{0,4890001,6550001,23500001},{1040000,670000,620000,0}))</f>
        <v/>
      </c>
      <c r="J28" s="6">
        <f>IF(B28="","",ROUNDDOWN(ROUND(ROUNDDOWN(ROUNDDOWN(MAX(0,H28-I28-C28*12-380000*N(D28)),-3)*LOOKUP(ROUNDDOWN(MAX(0,H28-I28-C28*12-380000*N(D28)),-3),{0,1950001,3300001,6950001,9000001,18000001,40000001},{0.05,0.1,0.2,0.23,0.33,0.4,0.45})-LOOKUP(ROUNDDOWN(MAX(0,H28-I28-C28*12-380000*N(D28)),-3),{0,1950001,3300001,6950001,9000001,18000001,40000001},{0,97500,427500,636000,1536000,2796000,4796000}),0)*1.021,2),-2))</f>
        <v/>
      </c>
      <c r="K28" s="6">
        <f>IF(B28="","",MAX(0,G28-J28))</f>
        <v/>
      </c>
      <c r="L28" s="6">
        <f>IF(B28="","",IF(MAX(0,E28-ROUNDUP(IF(E28&lt;=169444,57500,E28*LOOKUP(E28,{0,169445,300000,550000,708331},{0,0.3,0.2,0.1,0})+LOOKUP(E28,{0,169445,300000,550000,708331},{0,6667,36667,91667,162500})),0)-LOOKUP(E28,{0,2120834,2162500,2204167,2245834},{51667,40000,26667,13334,0})-31667*N(D28))&lt;=0,0,ROUND(MAX(0,E28-ROUNDUP(IF(E28&lt;=169444,57500,E28*LOOKUP(E28,{0,169445,300000,550000,708331},{0,0.3,0.2,0.1,0})+LOOKUP(E28,{0,169445,300000,550000,708331},{0,6667,36667,91667,162500})),0)-LOOKUP(E28,{0,2120834,2162500,2204167,2245834},{51667,40000,26667,13334,0})-31667*N(D28))*LOOKUP(MAX(0,E28-ROUNDUP(IF(E28&lt;=169444,57500,E28*LOOKUP(E28,{0,169445,300000,550000,708331},{0,0.3,0.2,0.1,0})+LOOKUP(E28,{0,169445,300000,550000,708331},{0,6667,36667,91667,162500})),0)-LOOKUP(E28,{0,2120834,2162500,2204167,2245834},{51667,40000,26667,13334,0})-31667*N(D28)),{0,162501,275001,579167,750001,1500001,3333334},{0.05105,0.1021,0.2042,0.23483,0.33693,0.4084,0.45945})-LOOKUP(MAX(0,E28-ROUNDUP(IF(E28&lt;=169444,57500,E28*LOOKUP(E28,{0,169445,300000,550000,708331},{0,0.3,0.2,0.1,0})+LOOKUP(E28,{0,169445,300000,550000,708331},{0,6667,36667,91667,162500})),0)-LOOKUP(E28,{0,2120834,2162500,2204167,2245834},{51667,40000,26667,13334,0})-31667*N(D28)),{0,162501,275001,579167,750001,1500001,3333334},{0,8296,36374,54113,130688,237893,408061}),-1)))</f>
        <v/>
      </c>
      <c r="M28" s="6">
        <f>IF(B28="","",MAX(0,G28-ROUNDDOWN(ROUND(ROUNDDOWN(ROUNDDOWN(MAX(0,IF(B28*12&lt;651000,0,IF(B28*12&lt;1900000,B28*12-650000,IF(B28*12&lt;6600000,IF(FLOOR(B28*12,4000)&lt;=3600000,FLOOR(B28*12,4000)*0.7-80000,FLOOR(B28*12,4000)*0.8-440000),IF(B28*12&lt;=8500000,ROUNDDOWN(B28*12*0.9-1100000,0),B28*12-1950000))))-LOOKUP(IF(B28*12&lt;651000,0,IF(B28*12&lt;1900000,B28*12-650000,IF(B28*12&lt;6600000,IF(FLOOR(B28*12,4000)&lt;=3600000,FLOOR(B28*12,4000)*0.7-80000,FLOOR(B28*12,4000)*0.8-440000),IF(B28*12&lt;=8500000,ROUNDDOWN(B28*12*0.9-1100000,0),B28*12-1950000)))),{0,1320001,3360001,4890001,6550001,23500001},{950000,880000,680000,630000,580000,0})-C28*12-380000*N(D28)),-3)*LOOKUP(ROUNDDOWN(MAX(0,IF(B28*12&lt;651000,0,IF(B28*12&lt;1900000,B28*12-650000,IF(B28*12&lt;6600000,IF(FLOOR(B28*12,4000)&lt;=3600000,FLOOR(B28*12,4000)*0.7-80000,FLOOR(B28*12,4000)*0.8-440000),IF(B28*12&lt;=8500000,ROUNDDOWN(B28*12*0.9-1100000,0),B28*12-1950000))))-LOOKUP(IF(B28*12&lt;651000,0,IF(B28*12&lt;1900000,B28*12-650000,IF(B28*12&lt;6600000,IF(FLOOR(B28*12,4000)&lt;=3600000,FLOOR(B28*12,4000)*0.7-80000,FLOOR(B28*12,4000)*0.8-440000),IF(B28*12&lt;=8500000,ROUNDDOWN(B28*12*0.9-1100000,0),B28*12-1950000)))),{0,1320001,3360001,4890001,6550001,23500001},{950000,880000,680000,630000,580000,0})-C28*12-380000*N(D28)),-3),{0,1950001,3300001,6950001,9000001,18000001,40000001},{0.05,0.1,0.2,0.23,0.33,0.4,0.45})-LOOKUP(ROUNDDOWN(MAX(0,IF(B28*12&lt;651000,0,IF(B28*12&lt;1900000,B28*12-650000,IF(B28*12&lt;6600000,IF(FLOOR(B28*12,4000)&lt;=3600000,FLOOR(B28*12,4000)*0.7-80000,FLOOR(B28*12,4000)*0.8-440000),IF(B28*12&lt;=8500000,ROUNDDOWN(B28*12*0.9-1100000,0),B28*12-1950000))))-LOOKUP(IF(B28*12&lt;651000,0,IF(B28*12&lt;1900000,B28*12-650000,IF(B28*12&lt;6600000,IF(FLOOR(B28*12,4000)&lt;=3600000,FLOOR(B28*12,4000)*0.7-80000,FLOOR(B28*12,4000)*0.8-440000),IF(B28*12&lt;=8500000,ROUNDDOWN(B28*12*0.9-1100000,0),B28*12-1950000)))),{0,1320001,3360001,4890001,6550001,23500001},{950000,880000,680000,630000,580000,0})-C28*12-380000*N(D28)),-3),{0,1950001,3300001,6950001,9000001,18000001,40000001},{0,97500,427500,636000,1536000,2796000,4796000}),0)*1.021,2),-2)))</f>
        <v/>
      </c>
      <c r="N28" s="6">
        <f>IF(B28="","",K28-M28)</f>
        <v/>
      </c>
    </row>
    <row r="29">
      <c r="A29" s="5" t="n"/>
      <c r="B29" s="4" t="n"/>
      <c r="C29" s="4" t="n"/>
      <c r="D29" s="5" t="n"/>
      <c r="E29" s="6">
        <f>IF(B29="","",B29-C29)</f>
        <v/>
      </c>
      <c r="F29" s="6">
        <f>IF(B29="","",IF(MAX(0,E29-ROUNDUP(IF(E29&lt;=158333,54167,E29*LOOKUP(E29,{0,158334,300000,550000,708331},{0,0.3,0.2,0.1,0})+LOOKUP(E29,{0,158334,300000,550000,708331},{0,6667,36667,91667,162500})),0)-LOOKUP(E29,{0,2120834,2162500,2204167,2245834},{48334,40000,26667,13334,0})-31667*N(D29))&lt;=0,0,ROUND(MAX(0,E29-ROUNDUP(IF(E29&lt;=158333,54167,E29*LOOKUP(E29,{0,158334,300000,550000,708331},{0,0.3,0.2,0.1,0})+LOOKUP(E29,{0,158334,300000,550000,708331},{0,6667,36667,91667,162500})),0)-LOOKUP(E29,{0,2120834,2162500,2204167,2245834},{48334,40000,26667,13334,0})-31667*N(D29))*LOOKUP(MAX(0,E29-ROUNDUP(IF(E29&lt;=158333,54167,E29*LOOKUP(E29,{0,158334,300000,550000,708331},{0,0.3,0.2,0.1,0})+LOOKUP(E29,{0,158334,300000,550000,708331},{0,6667,36667,91667,162500})),0)-LOOKUP(E29,{0,2120834,2162500,2204167,2245834},{48334,40000,26667,13334,0})-31667*N(D29)),{0,162501,275001,579167,750001,1500001,3333334},{0.05105,0.1021,0.2042,0.23483,0.33693,0.4084,0.45945})-LOOKUP(MAX(0,E29-ROUNDUP(IF(E29&lt;=158333,54167,E29*LOOKUP(E29,{0,158334,300000,550000,708331},{0,0.3,0.2,0.1,0})+LOOKUP(E29,{0,158334,300000,550000,708331},{0,6667,36667,91667,162500})),0)-LOOKUP(E29,{0,2120834,2162500,2204167,2245834},{48334,40000,26667,13334,0})-31667*N(D29)),{0,162501,275001,579167,750001,1500001,3333334},{0,8296,36374,54113,130688,237893,408061}),-1)))</f>
        <v/>
      </c>
      <c r="G29" s="6">
        <f>IF(B29="","",F29*12)</f>
        <v/>
      </c>
      <c r="H29" s="6">
        <f>IF(B29="","",IF(B29*12&lt;691000,0,IF(B29*12&lt;2191000,B29*12-740000,IF(B29*12&lt;2193000,1451000,IF(B29*12&lt;2196000,1453000,IF(B29*12&lt;2200000,1456000,IF(B29*12&lt;6600000,IF(FLOOR(B29*12,4000)&lt;=3600000,FLOOR(B29*12,4000)*0.7-80000,FLOOR(B29*12,4000)*0.8-440000),IF(B29*12&lt;=8500000,ROUNDDOWN(B29*12*0.9-1100000,0),B29*12-1950000))))))))</f>
        <v/>
      </c>
      <c r="I29" s="6">
        <f>IF(B29="","",LOOKUP(H29,{0,4890001,6550001,23500001},{1040000,670000,620000,0}))</f>
        <v/>
      </c>
      <c r="J29" s="6">
        <f>IF(B29="","",ROUNDDOWN(ROUND(ROUNDDOWN(ROUNDDOWN(MAX(0,H29-I29-C29*12-380000*N(D29)),-3)*LOOKUP(ROUNDDOWN(MAX(0,H29-I29-C29*12-380000*N(D29)),-3),{0,1950001,3300001,6950001,9000001,18000001,40000001},{0.05,0.1,0.2,0.23,0.33,0.4,0.45})-LOOKUP(ROUNDDOWN(MAX(0,H29-I29-C29*12-380000*N(D29)),-3),{0,1950001,3300001,6950001,9000001,18000001,40000001},{0,97500,427500,636000,1536000,2796000,4796000}),0)*1.021,2),-2))</f>
        <v/>
      </c>
      <c r="K29" s="6">
        <f>IF(B29="","",MAX(0,G29-J29))</f>
        <v/>
      </c>
      <c r="L29" s="6">
        <f>IF(B29="","",IF(MAX(0,E29-ROUNDUP(IF(E29&lt;=169444,57500,E29*LOOKUP(E29,{0,169445,300000,550000,708331},{0,0.3,0.2,0.1,0})+LOOKUP(E29,{0,169445,300000,550000,708331},{0,6667,36667,91667,162500})),0)-LOOKUP(E29,{0,2120834,2162500,2204167,2245834},{51667,40000,26667,13334,0})-31667*N(D29))&lt;=0,0,ROUND(MAX(0,E29-ROUNDUP(IF(E29&lt;=169444,57500,E29*LOOKUP(E29,{0,169445,300000,550000,708331},{0,0.3,0.2,0.1,0})+LOOKUP(E29,{0,169445,300000,550000,708331},{0,6667,36667,91667,162500})),0)-LOOKUP(E29,{0,2120834,2162500,2204167,2245834},{51667,40000,26667,13334,0})-31667*N(D29))*LOOKUP(MAX(0,E29-ROUNDUP(IF(E29&lt;=169444,57500,E29*LOOKUP(E29,{0,169445,300000,550000,708331},{0,0.3,0.2,0.1,0})+LOOKUP(E29,{0,169445,300000,550000,708331},{0,6667,36667,91667,162500})),0)-LOOKUP(E29,{0,2120834,2162500,2204167,2245834},{51667,40000,26667,13334,0})-31667*N(D29)),{0,162501,275001,579167,750001,1500001,3333334},{0.05105,0.1021,0.2042,0.23483,0.33693,0.4084,0.45945})-LOOKUP(MAX(0,E29-ROUNDUP(IF(E29&lt;=169444,57500,E29*LOOKUP(E29,{0,169445,300000,550000,708331},{0,0.3,0.2,0.1,0})+LOOKUP(E29,{0,169445,300000,550000,708331},{0,6667,36667,91667,162500})),0)-LOOKUP(E29,{0,2120834,2162500,2204167,2245834},{51667,40000,26667,13334,0})-31667*N(D29)),{0,162501,275001,579167,750001,1500001,3333334},{0,8296,36374,54113,130688,237893,408061}),-1)))</f>
        <v/>
      </c>
      <c r="M29" s="6">
        <f>IF(B29="","",MAX(0,G29-ROUNDDOWN(ROUND(ROUNDDOWN(ROUNDDOWN(MAX(0,IF(B29*12&lt;651000,0,IF(B29*12&lt;1900000,B29*12-650000,IF(B29*12&lt;6600000,IF(FLOOR(B29*12,4000)&lt;=3600000,FLOOR(B29*12,4000)*0.7-80000,FLOOR(B29*12,4000)*0.8-440000),IF(B29*12&lt;=8500000,ROUNDDOWN(B29*12*0.9-1100000,0),B29*12-1950000))))-LOOKUP(IF(B29*12&lt;651000,0,IF(B29*12&lt;1900000,B29*12-650000,IF(B29*12&lt;6600000,IF(FLOOR(B29*12,4000)&lt;=3600000,FLOOR(B29*12,4000)*0.7-80000,FLOOR(B29*12,4000)*0.8-440000),IF(B29*12&lt;=8500000,ROUNDDOWN(B29*12*0.9-1100000,0),B29*12-1950000)))),{0,1320001,3360001,4890001,6550001,23500001},{950000,880000,680000,630000,580000,0})-C29*12-380000*N(D29)),-3)*LOOKUP(ROUNDDOWN(MAX(0,IF(B29*12&lt;651000,0,IF(B29*12&lt;1900000,B29*12-650000,IF(B29*12&lt;6600000,IF(FLOOR(B29*12,4000)&lt;=3600000,FLOOR(B29*12,4000)*0.7-80000,FLOOR(B29*12,4000)*0.8-440000),IF(B29*12&lt;=8500000,ROUNDDOWN(B29*12*0.9-1100000,0),B29*12-1950000))))-LOOKUP(IF(B29*12&lt;651000,0,IF(B29*12&lt;1900000,B29*12-650000,IF(B29*12&lt;6600000,IF(FLOOR(B29*12,4000)&lt;=3600000,FLOOR(B29*12,4000)*0.7-80000,FLOOR(B29*12,4000)*0.8-440000),IF(B29*12&lt;=8500000,ROUNDDOWN(B29*12*0.9-1100000,0),B29*12-1950000)))),{0,1320001,3360001,4890001,6550001,23500001},{950000,880000,680000,630000,580000,0})-C29*12-380000*N(D29)),-3),{0,1950001,3300001,6950001,9000001,18000001,40000001},{0.05,0.1,0.2,0.23,0.33,0.4,0.45})-LOOKUP(ROUNDDOWN(MAX(0,IF(B29*12&lt;651000,0,IF(B29*12&lt;1900000,B29*12-650000,IF(B29*12&lt;6600000,IF(FLOOR(B29*12,4000)&lt;=3600000,FLOOR(B29*12,4000)*0.7-80000,FLOOR(B29*12,4000)*0.8-440000),IF(B29*12&lt;=8500000,ROUNDDOWN(B29*12*0.9-1100000,0),B29*12-1950000))))-LOOKUP(IF(B29*12&lt;651000,0,IF(B29*12&lt;1900000,B29*12-650000,IF(B29*12&lt;6600000,IF(FLOOR(B29*12,4000)&lt;=3600000,FLOOR(B29*12,4000)*0.7-80000,FLOOR(B29*12,4000)*0.8-440000),IF(B29*12&lt;=8500000,ROUNDDOWN(B29*12*0.9-1100000,0),B29*12-1950000)))),{0,1320001,3360001,4890001,6550001,23500001},{950000,880000,680000,630000,580000,0})-C29*12-380000*N(D29)),-3),{0,1950001,3300001,6950001,9000001,18000001,40000001},{0,97500,427500,636000,1536000,2796000,4796000}),0)*1.021,2),-2)))</f>
        <v/>
      </c>
      <c r="N29" s="6">
        <f>IF(B29="","",K29-M29)</f>
        <v/>
      </c>
    </row>
    <row r="30">
      <c r="A30" s="5" t="n"/>
      <c r="B30" s="4" t="n"/>
      <c r="C30" s="4" t="n"/>
      <c r="D30" s="5" t="n"/>
      <c r="E30" s="6">
        <f>IF(B30="","",B30-C30)</f>
        <v/>
      </c>
      <c r="F30" s="6">
        <f>IF(B30="","",IF(MAX(0,E30-ROUNDUP(IF(E30&lt;=158333,54167,E30*LOOKUP(E30,{0,158334,300000,550000,708331},{0,0.3,0.2,0.1,0})+LOOKUP(E30,{0,158334,300000,550000,708331},{0,6667,36667,91667,162500})),0)-LOOKUP(E30,{0,2120834,2162500,2204167,2245834},{48334,40000,26667,13334,0})-31667*N(D30))&lt;=0,0,ROUND(MAX(0,E30-ROUNDUP(IF(E30&lt;=158333,54167,E30*LOOKUP(E30,{0,158334,300000,550000,708331},{0,0.3,0.2,0.1,0})+LOOKUP(E30,{0,158334,300000,550000,708331},{0,6667,36667,91667,162500})),0)-LOOKUP(E30,{0,2120834,2162500,2204167,2245834},{48334,40000,26667,13334,0})-31667*N(D30))*LOOKUP(MAX(0,E30-ROUNDUP(IF(E30&lt;=158333,54167,E30*LOOKUP(E30,{0,158334,300000,550000,708331},{0,0.3,0.2,0.1,0})+LOOKUP(E30,{0,158334,300000,550000,708331},{0,6667,36667,91667,162500})),0)-LOOKUP(E30,{0,2120834,2162500,2204167,2245834},{48334,40000,26667,13334,0})-31667*N(D30)),{0,162501,275001,579167,750001,1500001,3333334},{0.05105,0.1021,0.2042,0.23483,0.33693,0.4084,0.45945})-LOOKUP(MAX(0,E30-ROUNDUP(IF(E30&lt;=158333,54167,E30*LOOKUP(E30,{0,158334,300000,550000,708331},{0,0.3,0.2,0.1,0})+LOOKUP(E30,{0,158334,300000,550000,708331},{0,6667,36667,91667,162500})),0)-LOOKUP(E30,{0,2120834,2162500,2204167,2245834},{48334,40000,26667,13334,0})-31667*N(D30)),{0,162501,275001,579167,750001,1500001,3333334},{0,8296,36374,54113,130688,237893,408061}),-1)))</f>
        <v/>
      </c>
      <c r="G30" s="6">
        <f>IF(B30="","",F30*12)</f>
        <v/>
      </c>
      <c r="H30" s="6">
        <f>IF(B30="","",IF(B30*12&lt;691000,0,IF(B30*12&lt;2191000,B30*12-740000,IF(B30*12&lt;2193000,1451000,IF(B30*12&lt;2196000,1453000,IF(B30*12&lt;2200000,1456000,IF(B30*12&lt;6600000,IF(FLOOR(B30*12,4000)&lt;=3600000,FLOOR(B30*12,4000)*0.7-80000,FLOOR(B30*12,4000)*0.8-440000),IF(B30*12&lt;=8500000,ROUNDDOWN(B30*12*0.9-1100000,0),B30*12-1950000))))))))</f>
        <v/>
      </c>
      <c r="I30" s="6">
        <f>IF(B30="","",LOOKUP(H30,{0,4890001,6550001,23500001},{1040000,670000,620000,0}))</f>
        <v/>
      </c>
      <c r="J30" s="6">
        <f>IF(B30="","",ROUNDDOWN(ROUND(ROUNDDOWN(ROUNDDOWN(MAX(0,H30-I30-C30*12-380000*N(D30)),-3)*LOOKUP(ROUNDDOWN(MAX(0,H30-I30-C30*12-380000*N(D30)),-3),{0,1950001,3300001,6950001,9000001,18000001,40000001},{0.05,0.1,0.2,0.23,0.33,0.4,0.45})-LOOKUP(ROUNDDOWN(MAX(0,H30-I30-C30*12-380000*N(D30)),-3),{0,1950001,3300001,6950001,9000001,18000001,40000001},{0,97500,427500,636000,1536000,2796000,4796000}),0)*1.021,2),-2))</f>
        <v/>
      </c>
      <c r="K30" s="6">
        <f>IF(B30="","",MAX(0,G30-J30))</f>
        <v/>
      </c>
      <c r="L30" s="6">
        <f>IF(B30="","",IF(MAX(0,E30-ROUNDUP(IF(E30&lt;=169444,57500,E30*LOOKUP(E30,{0,169445,300000,550000,708331},{0,0.3,0.2,0.1,0})+LOOKUP(E30,{0,169445,300000,550000,708331},{0,6667,36667,91667,162500})),0)-LOOKUP(E30,{0,2120834,2162500,2204167,2245834},{51667,40000,26667,13334,0})-31667*N(D30))&lt;=0,0,ROUND(MAX(0,E30-ROUNDUP(IF(E30&lt;=169444,57500,E30*LOOKUP(E30,{0,169445,300000,550000,708331},{0,0.3,0.2,0.1,0})+LOOKUP(E30,{0,169445,300000,550000,708331},{0,6667,36667,91667,162500})),0)-LOOKUP(E30,{0,2120834,2162500,2204167,2245834},{51667,40000,26667,13334,0})-31667*N(D30))*LOOKUP(MAX(0,E30-ROUNDUP(IF(E30&lt;=169444,57500,E30*LOOKUP(E30,{0,169445,300000,550000,708331},{0,0.3,0.2,0.1,0})+LOOKUP(E30,{0,169445,300000,550000,708331},{0,6667,36667,91667,162500})),0)-LOOKUP(E30,{0,2120834,2162500,2204167,2245834},{51667,40000,26667,13334,0})-31667*N(D30)),{0,162501,275001,579167,750001,1500001,3333334},{0.05105,0.1021,0.2042,0.23483,0.33693,0.4084,0.45945})-LOOKUP(MAX(0,E30-ROUNDUP(IF(E30&lt;=169444,57500,E30*LOOKUP(E30,{0,169445,300000,550000,708331},{0,0.3,0.2,0.1,0})+LOOKUP(E30,{0,169445,300000,550000,708331},{0,6667,36667,91667,162500})),0)-LOOKUP(E30,{0,2120834,2162500,2204167,2245834},{51667,40000,26667,13334,0})-31667*N(D30)),{0,162501,275001,579167,750001,1500001,3333334},{0,8296,36374,54113,130688,237893,408061}),-1)))</f>
        <v/>
      </c>
      <c r="M30" s="6">
        <f>IF(B30="","",MAX(0,G30-ROUNDDOWN(ROUND(ROUNDDOWN(ROUNDDOWN(MAX(0,IF(B30*12&lt;651000,0,IF(B30*12&lt;1900000,B30*12-650000,IF(B30*12&lt;6600000,IF(FLOOR(B30*12,4000)&lt;=3600000,FLOOR(B30*12,4000)*0.7-80000,FLOOR(B30*12,4000)*0.8-440000),IF(B30*12&lt;=8500000,ROUNDDOWN(B30*12*0.9-1100000,0),B30*12-1950000))))-LOOKUP(IF(B30*12&lt;651000,0,IF(B30*12&lt;1900000,B30*12-650000,IF(B30*12&lt;6600000,IF(FLOOR(B30*12,4000)&lt;=3600000,FLOOR(B30*12,4000)*0.7-80000,FLOOR(B30*12,4000)*0.8-440000),IF(B30*12&lt;=8500000,ROUNDDOWN(B30*12*0.9-1100000,0),B30*12-1950000)))),{0,1320001,3360001,4890001,6550001,23500001},{950000,880000,680000,630000,580000,0})-C30*12-380000*N(D30)),-3)*LOOKUP(ROUNDDOWN(MAX(0,IF(B30*12&lt;651000,0,IF(B30*12&lt;1900000,B30*12-650000,IF(B30*12&lt;6600000,IF(FLOOR(B30*12,4000)&lt;=3600000,FLOOR(B30*12,4000)*0.7-80000,FLOOR(B30*12,4000)*0.8-440000),IF(B30*12&lt;=8500000,ROUNDDOWN(B30*12*0.9-1100000,0),B30*12-1950000))))-LOOKUP(IF(B30*12&lt;651000,0,IF(B30*12&lt;1900000,B30*12-650000,IF(B30*12&lt;6600000,IF(FLOOR(B30*12,4000)&lt;=3600000,FLOOR(B30*12,4000)*0.7-80000,FLOOR(B30*12,4000)*0.8-440000),IF(B30*12&lt;=8500000,ROUNDDOWN(B30*12*0.9-1100000,0),B30*12-1950000)))),{0,1320001,3360001,4890001,6550001,23500001},{950000,880000,680000,630000,580000,0})-C30*12-380000*N(D30)),-3),{0,1950001,3300001,6950001,9000001,18000001,40000001},{0.05,0.1,0.2,0.23,0.33,0.4,0.45})-LOOKUP(ROUNDDOWN(MAX(0,IF(B30*12&lt;651000,0,IF(B30*12&lt;1900000,B30*12-650000,IF(B30*12&lt;6600000,IF(FLOOR(B30*12,4000)&lt;=3600000,FLOOR(B30*12,4000)*0.7-80000,FLOOR(B30*12,4000)*0.8-440000),IF(B30*12&lt;=8500000,ROUNDDOWN(B30*12*0.9-1100000,0),B30*12-1950000))))-LOOKUP(IF(B30*12&lt;651000,0,IF(B30*12&lt;1900000,B30*12-650000,IF(B30*12&lt;6600000,IF(FLOOR(B30*12,4000)&lt;=3600000,FLOOR(B30*12,4000)*0.7-80000,FLOOR(B30*12,4000)*0.8-440000),IF(B30*12&lt;=8500000,ROUNDDOWN(B30*12*0.9-1100000,0),B30*12-1950000)))),{0,1320001,3360001,4890001,6550001,23500001},{950000,880000,680000,630000,580000,0})-C30*12-380000*N(D30)),-3),{0,1950001,3300001,6950001,9000001,18000001,40000001},{0,97500,427500,636000,1536000,2796000,4796000}),0)*1.021,2),-2)))</f>
        <v/>
      </c>
      <c r="N30" s="6">
        <f>IF(B30="","",K30-M30)</f>
        <v/>
      </c>
    </row>
    <row r="31">
      <c r="A31" s="5" t="n"/>
      <c r="B31" s="4" t="n"/>
      <c r="C31" s="4" t="n"/>
      <c r="D31" s="5" t="n"/>
      <c r="E31" s="6">
        <f>IF(B31="","",B31-C31)</f>
        <v/>
      </c>
      <c r="F31" s="6">
        <f>IF(B31="","",IF(MAX(0,E31-ROUNDUP(IF(E31&lt;=158333,54167,E31*LOOKUP(E31,{0,158334,300000,550000,708331},{0,0.3,0.2,0.1,0})+LOOKUP(E31,{0,158334,300000,550000,708331},{0,6667,36667,91667,162500})),0)-LOOKUP(E31,{0,2120834,2162500,2204167,2245834},{48334,40000,26667,13334,0})-31667*N(D31))&lt;=0,0,ROUND(MAX(0,E31-ROUNDUP(IF(E31&lt;=158333,54167,E31*LOOKUP(E31,{0,158334,300000,550000,708331},{0,0.3,0.2,0.1,0})+LOOKUP(E31,{0,158334,300000,550000,708331},{0,6667,36667,91667,162500})),0)-LOOKUP(E31,{0,2120834,2162500,2204167,2245834},{48334,40000,26667,13334,0})-31667*N(D31))*LOOKUP(MAX(0,E31-ROUNDUP(IF(E31&lt;=158333,54167,E31*LOOKUP(E31,{0,158334,300000,550000,708331},{0,0.3,0.2,0.1,0})+LOOKUP(E31,{0,158334,300000,550000,708331},{0,6667,36667,91667,162500})),0)-LOOKUP(E31,{0,2120834,2162500,2204167,2245834},{48334,40000,26667,13334,0})-31667*N(D31)),{0,162501,275001,579167,750001,1500001,3333334},{0.05105,0.1021,0.2042,0.23483,0.33693,0.4084,0.45945})-LOOKUP(MAX(0,E31-ROUNDUP(IF(E31&lt;=158333,54167,E31*LOOKUP(E31,{0,158334,300000,550000,708331},{0,0.3,0.2,0.1,0})+LOOKUP(E31,{0,158334,300000,550000,708331},{0,6667,36667,91667,162500})),0)-LOOKUP(E31,{0,2120834,2162500,2204167,2245834},{48334,40000,26667,13334,0})-31667*N(D31)),{0,162501,275001,579167,750001,1500001,3333334},{0,8296,36374,54113,130688,237893,408061}),-1)))</f>
        <v/>
      </c>
      <c r="G31" s="6">
        <f>IF(B31="","",F31*12)</f>
        <v/>
      </c>
      <c r="H31" s="6">
        <f>IF(B31="","",IF(B31*12&lt;691000,0,IF(B31*12&lt;2191000,B31*12-740000,IF(B31*12&lt;2193000,1451000,IF(B31*12&lt;2196000,1453000,IF(B31*12&lt;2200000,1456000,IF(B31*12&lt;6600000,IF(FLOOR(B31*12,4000)&lt;=3600000,FLOOR(B31*12,4000)*0.7-80000,FLOOR(B31*12,4000)*0.8-440000),IF(B31*12&lt;=8500000,ROUNDDOWN(B31*12*0.9-1100000,0),B31*12-1950000))))))))</f>
        <v/>
      </c>
      <c r="I31" s="6">
        <f>IF(B31="","",LOOKUP(H31,{0,4890001,6550001,23500001},{1040000,670000,620000,0}))</f>
        <v/>
      </c>
      <c r="J31" s="6">
        <f>IF(B31="","",ROUNDDOWN(ROUND(ROUNDDOWN(ROUNDDOWN(MAX(0,H31-I31-C31*12-380000*N(D31)),-3)*LOOKUP(ROUNDDOWN(MAX(0,H31-I31-C31*12-380000*N(D31)),-3),{0,1950001,3300001,6950001,9000001,18000001,40000001},{0.05,0.1,0.2,0.23,0.33,0.4,0.45})-LOOKUP(ROUNDDOWN(MAX(0,H31-I31-C31*12-380000*N(D31)),-3),{0,1950001,3300001,6950001,9000001,18000001,40000001},{0,97500,427500,636000,1536000,2796000,4796000}),0)*1.021,2),-2))</f>
        <v/>
      </c>
      <c r="K31" s="6">
        <f>IF(B31="","",MAX(0,G31-J31))</f>
        <v/>
      </c>
      <c r="L31" s="6">
        <f>IF(B31="","",IF(MAX(0,E31-ROUNDUP(IF(E31&lt;=169444,57500,E31*LOOKUP(E31,{0,169445,300000,550000,708331},{0,0.3,0.2,0.1,0})+LOOKUP(E31,{0,169445,300000,550000,708331},{0,6667,36667,91667,162500})),0)-LOOKUP(E31,{0,2120834,2162500,2204167,2245834},{51667,40000,26667,13334,0})-31667*N(D31))&lt;=0,0,ROUND(MAX(0,E31-ROUNDUP(IF(E31&lt;=169444,57500,E31*LOOKUP(E31,{0,169445,300000,550000,708331},{0,0.3,0.2,0.1,0})+LOOKUP(E31,{0,169445,300000,550000,708331},{0,6667,36667,91667,162500})),0)-LOOKUP(E31,{0,2120834,2162500,2204167,2245834},{51667,40000,26667,13334,0})-31667*N(D31))*LOOKUP(MAX(0,E31-ROUNDUP(IF(E31&lt;=169444,57500,E31*LOOKUP(E31,{0,169445,300000,550000,708331},{0,0.3,0.2,0.1,0})+LOOKUP(E31,{0,169445,300000,550000,708331},{0,6667,36667,91667,162500})),0)-LOOKUP(E31,{0,2120834,2162500,2204167,2245834},{51667,40000,26667,13334,0})-31667*N(D31)),{0,162501,275001,579167,750001,1500001,3333334},{0.05105,0.1021,0.2042,0.23483,0.33693,0.4084,0.45945})-LOOKUP(MAX(0,E31-ROUNDUP(IF(E31&lt;=169444,57500,E31*LOOKUP(E31,{0,169445,300000,550000,708331},{0,0.3,0.2,0.1,0})+LOOKUP(E31,{0,169445,300000,550000,708331},{0,6667,36667,91667,162500})),0)-LOOKUP(E31,{0,2120834,2162500,2204167,2245834},{51667,40000,26667,13334,0})-31667*N(D31)),{0,162501,275001,579167,750001,1500001,3333334},{0,8296,36374,54113,130688,237893,408061}),-1)))</f>
        <v/>
      </c>
      <c r="M31" s="6">
        <f>IF(B31="","",MAX(0,G31-ROUNDDOWN(ROUND(ROUNDDOWN(ROUNDDOWN(MAX(0,IF(B31*12&lt;651000,0,IF(B31*12&lt;1900000,B31*12-650000,IF(B31*12&lt;6600000,IF(FLOOR(B31*12,4000)&lt;=3600000,FLOOR(B31*12,4000)*0.7-80000,FLOOR(B31*12,4000)*0.8-440000),IF(B31*12&lt;=8500000,ROUNDDOWN(B31*12*0.9-1100000,0),B31*12-1950000))))-LOOKUP(IF(B31*12&lt;651000,0,IF(B31*12&lt;1900000,B31*12-650000,IF(B31*12&lt;6600000,IF(FLOOR(B31*12,4000)&lt;=3600000,FLOOR(B31*12,4000)*0.7-80000,FLOOR(B31*12,4000)*0.8-440000),IF(B31*12&lt;=8500000,ROUNDDOWN(B31*12*0.9-1100000,0),B31*12-1950000)))),{0,1320001,3360001,4890001,6550001,23500001},{950000,880000,680000,630000,580000,0})-C31*12-380000*N(D31)),-3)*LOOKUP(ROUNDDOWN(MAX(0,IF(B31*12&lt;651000,0,IF(B31*12&lt;1900000,B31*12-650000,IF(B31*12&lt;6600000,IF(FLOOR(B31*12,4000)&lt;=3600000,FLOOR(B31*12,4000)*0.7-80000,FLOOR(B31*12,4000)*0.8-440000),IF(B31*12&lt;=8500000,ROUNDDOWN(B31*12*0.9-1100000,0),B31*12-1950000))))-LOOKUP(IF(B31*12&lt;651000,0,IF(B31*12&lt;1900000,B31*12-650000,IF(B31*12&lt;6600000,IF(FLOOR(B31*12,4000)&lt;=3600000,FLOOR(B31*12,4000)*0.7-80000,FLOOR(B31*12,4000)*0.8-440000),IF(B31*12&lt;=8500000,ROUNDDOWN(B31*12*0.9-1100000,0),B31*12-1950000)))),{0,1320001,3360001,4890001,6550001,23500001},{950000,880000,680000,630000,580000,0})-C31*12-380000*N(D31)),-3),{0,1950001,3300001,6950001,9000001,18000001,40000001},{0.05,0.1,0.2,0.23,0.33,0.4,0.45})-LOOKUP(ROUNDDOWN(MAX(0,IF(B31*12&lt;651000,0,IF(B31*12&lt;1900000,B31*12-650000,IF(B31*12&lt;6600000,IF(FLOOR(B31*12,4000)&lt;=3600000,FLOOR(B31*12,4000)*0.7-80000,FLOOR(B31*12,4000)*0.8-440000),IF(B31*12&lt;=8500000,ROUNDDOWN(B31*12*0.9-1100000,0),B31*12-1950000))))-LOOKUP(IF(B31*12&lt;651000,0,IF(B31*12&lt;1900000,B31*12-650000,IF(B31*12&lt;6600000,IF(FLOOR(B31*12,4000)&lt;=3600000,FLOOR(B31*12,4000)*0.7-80000,FLOOR(B31*12,4000)*0.8-440000),IF(B31*12&lt;=8500000,ROUNDDOWN(B31*12*0.9-1100000,0),B31*12-1950000)))),{0,1320001,3360001,4890001,6550001,23500001},{950000,880000,680000,630000,580000,0})-C31*12-380000*N(D31)),-3),{0,1950001,3300001,6950001,9000001,18000001,40000001},{0,97500,427500,636000,1536000,2796000,4796000}),0)*1.021,2),-2)))</f>
        <v/>
      </c>
      <c r="N31" s="6">
        <f>IF(B31="","",K31-M31)</f>
        <v/>
      </c>
    </row>
    <row r="32">
      <c r="A32" s="5" t="n"/>
      <c r="B32" s="4" t="n"/>
      <c r="C32" s="4" t="n"/>
      <c r="D32" s="5" t="n"/>
      <c r="E32" s="6">
        <f>IF(B32="","",B32-C32)</f>
        <v/>
      </c>
      <c r="F32" s="6">
        <f>IF(B32="","",IF(MAX(0,E32-ROUNDUP(IF(E32&lt;=158333,54167,E32*LOOKUP(E32,{0,158334,300000,550000,708331},{0,0.3,0.2,0.1,0})+LOOKUP(E32,{0,158334,300000,550000,708331},{0,6667,36667,91667,162500})),0)-LOOKUP(E32,{0,2120834,2162500,2204167,2245834},{48334,40000,26667,13334,0})-31667*N(D32))&lt;=0,0,ROUND(MAX(0,E32-ROUNDUP(IF(E32&lt;=158333,54167,E32*LOOKUP(E32,{0,158334,300000,550000,708331},{0,0.3,0.2,0.1,0})+LOOKUP(E32,{0,158334,300000,550000,708331},{0,6667,36667,91667,162500})),0)-LOOKUP(E32,{0,2120834,2162500,2204167,2245834},{48334,40000,26667,13334,0})-31667*N(D32))*LOOKUP(MAX(0,E32-ROUNDUP(IF(E32&lt;=158333,54167,E32*LOOKUP(E32,{0,158334,300000,550000,708331},{0,0.3,0.2,0.1,0})+LOOKUP(E32,{0,158334,300000,550000,708331},{0,6667,36667,91667,162500})),0)-LOOKUP(E32,{0,2120834,2162500,2204167,2245834},{48334,40000,26667,13334,0})-31667*N(D32)),{0,162501,275001,579167,750001,1500001,3333334},{0.05105,0.1021,0.2042,0.23483,0.33693,0.4084,0.45945})-LOOKUP(MAX(0,E32-ROUNDUP(IF(E32&lt;=158333,54167,E32*LOOKUP(E32,{0,158334,300000,550000,708331},{0,0.3,0.2,0.1,0})+LOOKUP(E32,{0,158334,300000,550000,708331},{0,6667,36667,91667,162500})),0)-LOOKUP(E32,{0,2120834,2162500,2204167,2245834},{48334,40000,26667,13334,0})-31667*N(D32)),{0,162501,275001,579167,750001,1500001,3333334},{0,8296,36374,54113,130688,237893,408061}),-1)))</f>
        <v/>
      </c>
      <c r="G32" s="6">
        <f>IF(B32="","",F32*12)</f>
        <v/>
      </c>
      <c r="H32" s="6">
        <f>IF(B32="","",IF(B32*12&lt;691000,0,IF(B32*12&lt;2191000,B32*12-740000,IF(B32*12&lt;2193000,1451000,IF(B32*12&lt;2196000,1453000,IF(B32*12&lt;2200000,1456000,IF(B32*12&lt;6600000,IF(FLOOR(B32*12,4000)&lt;=3600000,FLOOR(B32*12,4000)*0.7-80000,FLOOR(B32*12,4000)*0.8-440000),IF(B32*12&lt;=8500000,ROUNDDOWN(B32*12*0.9-1100000,0),B32*12-1950000))))))))</f>
        <v/>
      </c>
      <c r="I32" s="6">
        <f>IF(B32="","",LOOKUP(H32,{0,4890001,6550001,23500001},{1040000,670000,620000,0}))</f>
        <v/>
      </c>
      <c r="J32" s="6">
        <f>IF(B32="","",ROUNDDOWN(ROUND(ROUNDDOWN(ROUNDDOWN(MAX(0,H32-I32-C32*12-380000*N(D32)),-3)*LOOKUP(ROUNDDOWN(MAX(0,H32-I32-C32*12-380000*N(D32)),-3),{0,1950001,3300001,6950001,9000001,18000001,40000001},{0.05,0.1,0.2,0.23,0.33,0.4,0.45})-LOOKUP(ROUNDDOWN(MAX(0,H32-I32-C32*12-380000*N(D32)),-3),{0,1950001,3300001,6950001,9000001,18000001,40000001},{0,97500,427500,636000,1536000,2796000,4796000}),0)*1.021,2),-2))</f>
        <v/>
      </c>
      <c r="K32" s="6">
        <f>IF(B32="","",MAX(0,G32-J32))</f>
        <v/>
      </c>
      <c r="L32" s="6">
        <f>IF(B32="","",IF(MAX(0,E32-ROUNDUP(IF(E32&lt;=169444,57500,E32*LOOKUP(E32,{0,169445,300000,550000,708331},{0,0.3,0.2,0.1,0})+LOOKUP(E32,{0,169445,300000,550000,708331},{0,6667,36667,91667,162500})),0)-LOOKUP(E32,{0,2120834,2162500,2204167,2245834},{51667,40000,26667,13334,0})-31667*N(D32))&lt;=0,0,ROUND(MAX(0,E32-ROUNDUP(IF(E32&lt;=169444,57500,E32*LOOKUP(E32,{0,169445,300000,550000,708331},{0,0.3,0.2,0.1,0})+LOOKUP(E32,{0,169445,300000,550000,708331},{0,6667,36667,91667,162500})),0)-LOOKUP(E32,{0,2120834,2162500,2204167,2245834},{51667,40000,26667,13334,0})-31667*N(D32))*LOOKUP(MAX(0,E32-ROUNDUP(IF(E32&lt;=169444,57500,E32*LOOKUP(E32,{0,169445,300000,550000,708331},{0,0.3,0.2,0.1,0})+LOOKUP(E32,{0,169445,300000,550000,708331},{0,6667,36667,91667,162500})),0)-LOOKUP(E32,{0,2120834,2162500,2204167,2245834},{51667,40000,26667,13334,0})-31667*N(D32)),{0,162501,275001,579167,750001,1500001,3333334},{0.05105,0.1021,0.2042,0.23483,0.33693,0.4084,0.45945})-LOOKUP(MAX(0,E32-ROUNDUP(IF(E32&lt;=169444,57500,E32*LOOKUP(E32,{0,169445,300000,550000,708331},{0,0.3,0.2,0.1,0})+LOOKUP(E32,{0,169445,300000,550000,708331},{0,6667,36667,91667,162500})),0)-LOOKUP(E32,{0,2120834,2162500,2204167,2245834},{51667,40000,26667,13334,0})-31667*N(D32)),{0,162501,275001,579167,750001,1500001,3333334},{0,8296,36374,54113,130688,237893,408061}),-1)))</f>
        <v/>
      </c>
      <c r="M32" s="6">
        <f>IF(B32="","",MAX(0,G32-ROUNDDOWN(ROUND(ROUNDDOWN(ROUNDDOWN(MAX(0,IF(B32*12&lt;651000,0,IF(B32*12&lt;1900000,B32*12-650000,IF(B32*12&lt;6600000,IF(FLOOR(B32*12,4000)&lt;=3600000,FLOOR(B32*12,4000)*0.7-80000,FLOOR(B32*12,4000)*0.8-440000),IF(B32*12&lt;=8500000,ROUNDDOWN(B32*12*0.9-1100000,0),B32*12-1950000))))-LOOKUP(IF(B32*12&lt;651000,0,IF(B32*12&lt;1900000,B32*12-650000,IF(B32*12&lt;6600000,IF(FLOOR(B32*12,4000)&lt;=3600000,FLOOR(B32*12,4000)*0.7-80000,FLOOR(B32*12,4000)*0.8-440000),IF(B32*12&lt;=8500000,ROUNDDOWN(B32*12*0.9-1100000,0),B32*12-1950000)))),{0,1320001,3360001,4890001,6550001,23500001},{950000,880000,680000,630000,580000,0})-C32*12-380000*N(D32)),-3)*LOOKUP(ROUNDDOWN(MAX(0,IF(B32*12&lt;651000,0,IF(B32*12&lt;1900000,B32*12-650000,IF(B32*12&lt;6600000,IF(FLOOR(B32*12,4000)&lt;=3600000,FLOOR(B32*12,4000)*0.7-80000,FLOOR(B32*12,4000)*0.8-440000),IF(B32*12&lt;=8500000,ROUNDDOWN(B32*12*0.9-1100000,0),B32*12-1950000))))-LOOKUP(IF(B32*12&lt;651000,0,IF(B32*12&lt;1900000,B32*12-650000,IF(B32*12&lt;6600000,IF(FLOOR(B32*12,4000)&lt;=3600000,FLOOR(B32*12,4000)*0.7-80000,FLOOR(B32*12,4000)*0.8-440000),IF(B32*12&lt;=8500000,ROUNDDOWN(B32*12*0.9-1100000,0),B32*12-1950000)))),{0,1320001,3360001,4890001,6550001,23500001},{950000,880000,680000,630000,580000,0})-C32*12-380000*N(D32)),-3),{0,1950001,3300001,6950001,9000001,18000001,40000001},{0.05,0.1,0.2,0.23,0.33,0.4,0.45})-LOOKUP(ROUNDDOWN(MAX(0,IF(B32*12&lt;651000,0,IF(B32*12&lt;1900000,B32*12-650000,IF(B32*12&lt;6600000,IF(FLOOR(B32*12,4000)&lt;=3600000,FLOOR(B32*12,4000)*0.7-80000,FLOOR(B32*12,4000)*0.8-440000),IF(B32*12&lt;=8500000,ROUNDDOWN(B32*12*0.9-1100000,0),B32*12-1950000))))-LOOKUP(IF(B32*12&lt;651000,0,IF(B32*12&lt;1900000,B32*12-650000,IF(B32*12&lt;6600000,IF(FLOOR(B32*12,4000)&lt;=3600000,FLOOR(B32*12,4000)*0.7-80000,FLOOR(B32*12,4000)*0.8-440000),IF(B32*12&lt;=8500000,ROUNDDOWN(B32*12*0.9-1100000,0),B32*12-1950000)))),{0,1320001,3360001,4890001,6550001,23500001},{950000,880000,680000,630000,580000,0})-C32*12-380000*N(D32)),-3),{0,1950001,3300001,6950001,9000001,18000001,40000001},{0,97500,427500,636000,1536000,2796000,4796000}),0)*1.021,2),-2)))</f>
        <v/>
      </c>
      <c r="N32" s="6">
        <f>IF(B32="","",K32-M32)</f>
        <v/>
      </c>
    </row>
    <row r="33">
      <c r="A33" s="5" t="n"/>
      <c r="B33" s="4" t="n"/>
      <c r="C33" s="4" t="n"/>
      <c r="D33" s="5" t="n"/>
      <c r="E33" s="6">
        <f>IF(B33="","",B33-C33)</f>
        <v/>
      </c>
      <c r="F33" s="6">
        <f>IF(B33="","",IF(MAX(0,E33-ROUNDUP(IF(E33&lt;=158333,54167,E33*LOOKUP(E33,{0,158334,300000,550000,708331},{0,0.3,0.2,0.1,0})+LOOKUP(E33,{0,158334,300000,550000,708331},{0,6667,36667,91667,162500})),0)-LOOKUP(E33,{0,2120834,2162500,2204167,2245834},{48334,40000,26667,13334,0})-31667*N(D33))&lt;=0,0,ROUND(MAX(0,E33-ROUNDUP(IF(E33&lt;=158333,54167,E33*LOOKUP(E33,{0,158334,300000,550000,708331},{0,0.3,0.2,0.1,0})+LOOKUP(E33,{0,158334,300000,550000,708331},{0,6667,36667,91667,162500})),0)-LOOKUP(E33,{0,2120834,2162500,2204167,2245834},{48334,40000,26667,13334,0})-31667*N(D33))*LOOKUP(MAX(0,E33-ROUNDUP(IF(E33&lt;=158333,54167,E33*LOOKUP(E33,{0,158334,300000,550000,708331},{0,0.3,0.2,0.1,0})+LOOKUP(E33,{0,158334,300000,550000,708331},{0,6667,36667,91667,162500})),0)-LOOKUP(E33,{0,2120834,2162500,2204167,2245834},{48334,40000,26667,13334,0})-31667*N(D33)),{0,162501,275001,579167,750001,1500001,3333334},{0.05105,0.1021,0.2042,0.23483,0.33693,0.4084,0.45945})-LOOKUP(MAX(0,E33-ROUNDUP(IF(E33&lt;=158333,54167,E33*LOOKUP(E33,{0,158334,300000,550000,708331},{0,0.3,0.2,0.1,0})+LOOKUP(E33,{0,158334,300000,550000,708331},{0,6667,36667,91667,162500})),0)-LOOKUP(E33,{0,2120834,2162500,2204167,2245834},{48334,40000,26667,13334,0})-31667*N(D33)),{0,162501,275001,579167,750001,1500001,3333334},{0,8296,36374,54113,130688,237893,408061}),-1)))</f>
        <v/>
      </c>
      <c r="G33" s="6">
        <f>IF(B33="","",F33*12)</f>
        <v/>
      </c>
      <c r="H33" s="6">
        <f>IF(B33="","",IF(B33*12&lt;691000,0,IF(B33*12&lt;2191000,B33*12-740000,IF(B33*12&lt;2193000,1451000,IF(B33*12&lt;2196000,1453000,IF(B33*12&lt;2200000,1456000,IF(B33*12&lt;6600000,IF(FLOOR(B33*12,4000)&lt;=3600000,FLOOR(B33*12,4000)*0.7-80000,FLOOR(B33*12,4000)*0.8-440000),IF(B33*12&lt;=8500000,ROUNDDOWN(B33*12*0.9-1100000,0),B33*12-1950000))))))))</f>
        <v/>
      </c>
      <c r="I33" s="6">
        <f>IF(B33="","",LOOKUP(H33,{0,4890001,6550001,23500001},{1040000,670000,620000,0}))</f>
        <v/>
      </c>
      <c r="J33" s="6">
        <f>IF(B33="","",ROUNDDOWN(ROUND(ROUNDDOWN(ROUNDDOWN(MAX(0,H33-I33-C33*12-380000*N(D33)),-3)*LOOKUP(ROUNDDOWN(MAX(0,H33-I33-C33*12-380000*N(D33)),-3),{0,1950001,3300001,6950001,9000001,18000001,40000001},{0.05,0.1,0.2,0.23,0.33,0.4,0.45})-LOOKUP(ROUNDDOWN(MAX(0,H33-I33-C33*12-380000*N(D33)),-3),{0,1950001,3300001,6950001,9000001,18000001,40000001},{0,97500,427500,636000,1536000,2796000,4796000}),0)*1.021,2),-2))</f>
        <v/>
      </c>
      <c r="K33" s="6">
        <f>IF(B33="","",MAX(0,G33-J33))</f>
        <v/>
      </c>
      <c r="L33" s="6">
        <f>IF(B33="","",IF(MAX(0,E33-ROUNDUP(IF(E33&lt;=169444,57500,E33*LOOKUP(E33,{0,169445,300000,550000,708331},{0,0.3,0.2,0.1,0})+LOOKUP(E33,{0,169445,300000,550000,708331},{0,6667,36667,91667,162500})),0)-LOOKUP(E33,{0,2120834,2162500,2204167,2245834},{51667,40000,26667,13334,0})-31667*N(D33))&lt;=0,0,ROUND(MAX(0,E33-ROUNDUP(IF(E33&lt;=169444,57500,E33*LOOKUP(E33,{0,169445,300000,550000,708331},{0,0.3,0.2,0.1,0})+LOOKUP(E33,{0,169445,300000,550000,708331},{0,6667,36667,91667,162500})),0)-LOOKUP(E33,{0,2120834,2162500,2204167,2245834},{51667,40000,26667,13334,0})-31667*N(D33))*LOOKUP(MAX(0,E33-ROUNDUP(IF(E33&lt;=169444,57500,E33*LOOKUP(E33,{0,169445,300000,550000,708331},{0,0.3,0.2,0.1,0})+LOOKUP(E33,{0,169445,300000,550000,708331},{0,6667,36667,91667,162500})),0)-LOOKUP(E33,{0,2120834,2162500,2204167,2245834},{51667,40000,26667,13334,0})-31667*N(D33)),{0,162501,275001,579167,750001,1500001,3333334},{0.05105,0.1021,0.2042,0.23483,0.33693,0.4084,0.45945})-LOOKUP(MAX(0,E33-ROUNDUP(IF(E33&lt;=169444,57500,E33*LOOKUP(E33,{0,169445,300000,550000,708331},{0,0.3,0.2,0.1,0})+LOOKUP(E33,{0,169445,300000,550000,708331},{0,6667,36667,91667,162500})),0)-LOOKUP(E33,{0,2120834,2162500,2204167,2245834},{51667,40000,26667,13334,0})-31667*N(D33)),{0,162501,275001,579167,750001,1500001,3333334},{0,8296,36374,54113,130688,237893,408061}),-1)))</f>
        <v/>
      </c>
      <c r="M33" s="6">
        <f>IF(B33="","",MAX(0,G33-ROUNDDOWN(ROUND(ROUNDDOWN(ROUNDDOWN(MAX(0,IF(B33*12&lt;651000,0,IF(B33*12&lt;1900000,B33*12-650000,IF(B33*12&lt;6600000,IF(FLOOR(B33*12,4000)&lt;=3600000,FLOOR(B33*12,4000)*0.7-80000,FLOOR(B33*12,4000)*0.8-440000),IF(B33*12&lt;=8500000,ROUNDDOWN(B33*12*0.9-1100000,0),B33*12-1950000))))-LOOKUP(IF(B33*12&lt;651000,0,IF(B33*12&lt;1900000,B33*12-650000,IF(B33*12&lt;6600000,IF(FLOOR(B33*12,4000)&lt;=3600000,FLOOR(B33*12,4000)*0.7-80000,FLOOR(B33*12,4000)*0.8-440000),IF(B33*12&lt;=8500000,ROUNDDOWN(B33*12*0.9-1100000,0),B33*12-1950000)))),{0,1320001,3360001,4890001,6550001,23500001},{950000,880000,680000,630000,580000,0})-C33*12-380000*N(D33)),-3)*LOOKUP(ROUNDDOWN(MAX(0,IF(B33*12&lt;651000,0,IF(B33*12&lt;1900000,B33*12-650000,IF(B33*12&lt;6600000,IF(FLOOR(B33*12,4000)&lt;=3600000,FLOOR(B33*12,4000)*0.7-80000,FLOOR(B33*12,4000)*0.8-440000),IF(B33*12&lt;=8500000,ROUNDDOWN(B33*12*0.9-1100000,0),B33*12-1950000))))-LOOKUP(IF(B33*12&lt;651000,0,IF(B33*12&lt;1900000,B33*12-650000,IF(B33*12&lt;6600000,IF(FLOOR(B33*12,4000)&lt;=3600000,FLOOR(B33*12,4000)*0.7-80000,FLOOR(B33*12,4000)*0.8-440000),IF(B33*12&lt;=8500000,ROUNDDOWN(B33*12*0.9-1100000,0),B33*12-1950000)))),{0,1320001,3360001,4890001,6550001,23500001},{950000,880000,680000,630000,580000,0})-C33*12-380000*N(D33)),-3),{0,1950001,3300001,6950001,9000001,18000001,40000001},{0.05,0.1,0.2,0.23,0.33,0.4,0.45})-LOOKUP(ROUNDDOWN(MAX(0,IF(B33*12&lt;651000,0,IF(B33*12&lt;1900000,B33*12-650000,IF(B33*12&lt;6600000,IF(FLOOR(B33*12,4000)&lt;=3600000,FLOOR(B33*12,4000)*0.7-80000,FLOOR(B33*12,4000)*0.8-440000),IF(B33*12&lt;=8500000,ROUNDDOWN(B33*12*0.9-1100000,0),B33*12-1950000))))-LOOKUP(IF(B33*12&lt;651000,0,IF(B33*12&lt;1900000,B33*12-650000,IF(B33*12&lt;6600000,IF(FLOOR(B33*12,4000)&lt;=3600000,FLOOR(B33*12,4000)*0.7-80000,FLOOR(B33*12,4000)*0.8-440000),IF(B33*12&lt;=8500000,ROUNDDOWN(B33*12*0.9-1100000,0),B33*12-1950000)))),{0,1320001,3360001,4890001,6550001,23500001},{950000,880000,680000,630000,580000,0})-C33*12-380000*N(D33)),-3),{0,1950001,3300001,6950001,9000001,18000001,40000001},{0,97500,427500,636000,1536000,2796000,4796000}),0)*1.021,2),-2)))</f>
        <v/>
      </c>
      <c r="N33" s="6">
        <f>IF(B33="","",K33-M33)</f>
        <v/>
      </c>
    </row>
    <row r="34">
      <c r="A34" s="10" t="inlineStr">
        <is>
          <t>合計</t>
        </is>
      </c>
      <c r="F34" s="7">
        <f>SUM(F4:F33)</f>
        <v/>
      </c>
      <c r="G34" s="7">
        <f>SUM(G4:G33)</f>
        <v/>
      </c>
      <c r="J34" s="7">
        <f>SUM(J4:J33)</f>
        <v/>
      </c>
      <c r="K34" s="7">
        <f>SUM(K4:K33)</f>
        <v/>
      </c>
      <c r="L34" s="7">
        <f>SUM(L4:L33)</f>
        <v/>
      </c>
      <c r="M34" s="7">
        <f>SUM(M4:M33)</f>
        <v/>
      </c>
      <c r="N34" s="7">
        <f>SUM(N4:N33)</f>
        <v/>
      </c>
    </row>
    <row r="36">
      <c r="A36" s="2" t="inlineStr">
        <is>
          <t>還付をどこから返すか（所得税法191条、施行令312条・313条）</t>
        </is>
      </c>
      <c r="B36" s="11" t="n"/>
      <c r="C36" s="11" t="n"/>
      <c r="D36" s="11" t="n"/>
      <c r="E36" s="12" t="n"/>
      <c r="F36" s="2" t="inlineStr">
        <is>
          <t>金額</t>
        </is>
      </c>
      <c r="G36" s="2" t="inlineStr">
        <is>
          <t>返せる額</t>
        </is>
      </c>
      <c r="H36" s="2" t="inlineStr">
        <is>
          <t>まだ残る還付</t>
        </is>
      </c>
      <c r="I36" s="2" t="inlineStr"/>
    </row>
    <row r="37">
      <c r="A37" s="3" t="inlineStr">
        <is>
          <t>納期の特例を受けているか（はい／いいえ）</t>
        </is>
      </c>
      <c r="F37" s="5" t="inlineStr">
        <is>
          <t>いいえ</t>
        </is>
      </c>
    </row>
    <row r="38">
      <c r="A38" s="3" t="inlineStr">
        <is>
          <t>12月に払う賞与から預かる源泉税</t>
        </is>
      </c>
      <c r="F38" s="4" t="n">
        <v>0</v>
      </c>
    </row>
    <row r="39">
      <c r="A39" s="3" t="inlineStr">
        <is>
          <t>12月に払う報酬・料金、退職手当から預かる源泉税</t>
        </is>
      </c>
      <c r="F39" s="4" t="n">
        <v>0</v>
      </c>
    </row>
    <row r="40">
      <c r="A40" s="3" t="inlineStr">
        <is>
          <t>1月・2月に払う報酬・料金などから預かる源泉税（1か月分）</t>
        </is>
      </c>
      <c r="F40" s="4" t="n">
        <v>0</v>
      </c>
    </row>
    <row r="41">
      <c r="A41" s="3" t="inlineStr">
        <is>
          <t>12月分として納める源泉税（納期の特例なら7〜12月分）</t>
        </is>
      </c>
      <c r="F41" s="6">
        <f>IF($F$37="はい",6,1)*$F$34+$F$38+$F$39</f>
        <v/>
      </c>
      <c r="G41" s="6">
        <f>MIN($K$34,F41)</f>
        <v/>
      </c>
      <c r="H41" s="6">
        <f>$K$34-G41</f>
        <v/>
      </c>
    </row>
    <row r="42">
      <c r="A42" s="3" t="inlineStr">
        <is>
          <t>1月分として納める源泉税（令和9年の税額表）</t>
        </is>
      </c>
      <c r="F42" s="6">
        <f>$L$34+$F$40</f>
        <v/>
      </c>
      <c r="G42" s="6">
        <f>MIN(H41,F42)</f>
        <v/>
      </c>
      <c r="H42" s="6">
        <f>H41-G42</f>
        <v/>
      </c>
    </row>
    <row r="43">
      <c r="A43" s="3" t="inlineStr">
        <is>
          <t>2月分として納める源泉税（令和9年の税額表）</t>
        </is>
      </c>
      <c r="F43" s="6">
        <f>$L$34+$F$40</f>
        <v/>
      </c>
      <c r="G43" s="6">
        <f>MIN(H42,F43)</f>
        <v/>
      </c>
      <c r="H43" s="7">
        <f>H42-G43</f>
        <v/>
      </c>
    </row>
    <row r="45">
      <c r="A45" s="3" t="inlineStr">
        <is>
          <t>判定</t>
        </is>
      </c>
      <c r="F45" s="13">
        <f>IF(H41=0,"12月分の預かり税で全額返せる",IF(H43=0,"12月分では足りない。1月か2月に繰り越して返す","2月分まで使っても"&amp;TEXT(H43,"#,##0")&amp;"円残る。税務署に年末調整過納額還付請求書を出す"))</f>
        <v/>
      </c>
    </row>
    <row r="46">
      <c r="A46" s="3" t="inlineStr">
        <is>
          <t>還付の合計は12月分の預かり税の何倍か</t>
        </is>
      </c>
      <c r="F46" s="14">
        <f>IF(F41=0,"－",K34/F41)</f>
        <v/>
      </c>
    </row>
  </sheetData>
  <mergeCells count="11">
    <mergeCell ref="F45:L45"/>
    <mergeCell ref="A39:E39"/>
    <mergeCell ref="A43:E43"/>
    <mergeCell ref="A38:E38"/>
    <mergeCell ref="A42:E42"/>
    <mergeCell ref="A41:E41"/>
    <mergeCell ref="A45:E45"/>
    <mergeCell ref="A37:E37"/>
    <mergeCell ref="A46:E46"/>
    <mergeCell ref="A36:E36"/>
    <mergeCell ref="A40:E40"/>
  </mergeCells>
  <conditionalFormatting sqref="F45">
    <cfRule type="expression" priority="1" dxfId="0">
      <formula>LEFT($F$45,2)="2月"</formula>
    </cfRule>
    <cfRule type="expression" priority="2" dxfId="1">
      <formula>LEFT($F$45,2)="12"</formula>
    </cfRule>
  </conditionalFormatting>
  <dataValidations count="1">
    <dataValidation sqref="F37" showDropDown="0" showInputMessage="0" showErrorMessage="0" allowBlank="0" type="list">
      <formula1>"はい,いいえ"</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62" customWidth="1" min="1" max="1"/>
    <col width="14" customWidth="1" min="2" max="2"/>
    <col width="10" customWidth="1" min="3" max="3"/>
    <col width="14" customWidth="1" min="4" max="4"/>
    <col width="14" customWidth="1" min="5" max="5"/>
    <col width="10" customWidth="1" min="6" max="6"/>
  </cols>
  <sheetData>
    <row r="1">
      <c r="A1" s="1" t="inlineStr">
        <is>
          <t>国税庁の資料に載っている数字と、この表の式の結果を突き合わせる</t>
        </is>
      </c>
    </row>
    <row r="3">
      <c r="A3" s="2" t="inlineStr">
        <is>
          <t>出どころ</t>
        </is>
      </c>
      <c r="B3" s="2" t="inlineStr">
        <is>
          <t>入れた値</t>
        </is>
      </c>
      <c r="C3" s="2" t="inlineStr">
        <is>
          <t>扶養等の数</t>
        </is>
      </c>
      <c r="D3" s="2" t="inlineStr">
        <is>
          <t>国税庁の数字</t>
        </is>
      </c>
      <c r="E3" s="2" t="inlineStr">
        <is>
          <t>この表の式</t>
        </is>
      </c>
      <c r="F3" s="2" t="inlineStr">
        <is>
          <t>判定</t>
        </is>
      </c>
    </row>
    <row r="4">
      <c r="A4" s="3" t="inlineStr">
        <is>
          <t>令和8年分 電算機計算の特例 計算例1（配偶者と親族1人）</t>
        </is>
      </c>
      <c r="B4" s="15" t="n">
        <v>175000</v>
      </c>
      <c r="C4" s="16" t="n">
        <v>2</v>
      </c>
      <c r="D4" s="15" t="n">
        <v>210</v>
      </c>
      <c r="E4" s="6">
        <f>IF(MAX(0,B4-ROUNDUP(IF(B4&lt;=158333,54167,B4*LOOKUP(B4,{0,158334,300000,550000,708331},{0,0.3,0.2,0.1,0})+LOOKUP(B4,{0,158334,300000,550000,708331},{0,6667,36667,91667,162500})),0)-LOOKUP(B4,{0,2120834,2162500,2204167,2245834},{48334,40000,26667,13334,0})-31667*C4)&lt;=0,0,ROUND(MAX(0,B4-ROUNDUP(IF(B4&lt;=158333,54167,B4*LOOKUP(B4,{0,158334,300000,550000,708331},{0,0.3,0.2,0.1,0})+LOOKUP(B4,{0,158334,300000,550000,708331},{0,6667,36667,91667,162500})),0)-LOOKUP(B4,{0,2120834,2162500,2204167,2245834},{48334,40000,26667,13334,0})-31667*C4)*LOOKUP(MAX(0,B4-ROUNDUP(IF(B4&lt;=158333,54167,B4*LOOKUP(B4,{0,158334,300000,550000,708331},{0,0.3,0.2,0.1,0})+LOOKUP(B4,{0,158334,300000,550000,708331},{0,6667,36667,91667,162500})),0)-LOOKUP(B4,{0,2120834,2162500,2204167,2245834},{48334,40000,26667,13334,0})-31667*C4),{0,162501,275001,579167,750001,1500001,3333334},{0.05105,0.1021,0.2042,0.23483,0.33693,0.4084,0.45945})-LOOKUP(MAX(0,B4-ROUNDUP(IF(B4&lt;=158333,54167,B4*LOOKUP(B4,{0,158334,300000,550000,708331},{0,0.3,0.2,0.1,0})+LOOKUP(B4,{0,158334,300000,550000,708331},{0,6667,36667,91667,162500})),0)-LOOKUP(B4,{0,2120834,2162500,2204167,2245834},{48334,40000,26667,13334,0})-31667*C4),{0,162501,275001,579167,750001,1500001,3333334},{0,8296,36374,54113,130688,237893,408061}),-1))</f>
        <v/>
      </c>
      <c r="F4" s="17">
        <f>IF(E4=D4,"一致","違う")</f>
        <v/>
      </c>
    </row>
    <row r="5">
      <c r="A5" s="3" t="inlineStr">
        <is>
          <t>令和8年分 電算機計算の特例 計算例2（配偶者と親族7人）</t>
        </is>
      </c>
      <c r="B5" s="15" t="n">
        <v>446000</v>
      </c>
      <c r="C5" s="16" t="n">
        <v>8</v>
      </c>
      <c r="D5" s="15" t="n">
        <v>940</v>
      </c>
      <c r="E5" s="6">
        <f>IF(MAX(0,B5-ROUNDUP(IF(B5&lt;=158333,54167,B5*LOOKUP(B5,{0,158334,300000,550000,708331},{0,0.3,0.2,0.1,0})+LOOKUP(B5,{0,158334,300000,550000,708331},{0,6667,36667,91667,162500})),0)-LOOKUP(B5,{0,2120834,2162500,2204167,2245834},{48334,40000,26667,13334,0})-31667*C5)&lt;=0,0,ROUND(MAX(0,B5-ROUNDUP(IF(B5&lt;=158333,54167,B5*LOOKUP(B5,{0,158334,300000,550000,708331},{0,0.3,0.2,0.1,0})+LOOKUP(B5,{0,158334,300000,550000,708331},{0,6667,36667,91667,162500})),0)-LOOKUP(B5,{0,2120834,2162500,2204167,2245834},{48334,40000,26667,13334,0})-31667*C5)*LOOKUP(MAX(0,B5-ROUNDUP(IF(B5&lt;=158333,54167,B5*LOOKUP(B5,{0,158334,300000,550000,708331},{0,0.3,0.2,0.1,0})+LOOKUP(B5,{0,158334,300000,550000,708331},{0,6667,36667,91667,162500})),0)-LOOKUP(B5,{0,2120834,2162500,2204167,2245834},{48334,40000,26667,13334,0})-31667*C5),{0,162501,275001,579167,750001,1500001,3333334},{0.05105,0.1021,0.2042,0.23483,0.33693,0.4084,0.45945})-LOOKUP(MAX(0,B5-ROUNDUP(IF(B5&lt;=158333,54167,B5*LOOKUP(B5,{0,158334,300000,550000,708331},{0,0.3,0.2,0.1,0})+LOOKUP(B5,{0,158334,300000,550000,708331},{0,6667,36667,91667,162500})),0)-LOOKUP(B5,{0,2120834,2162500,2204167,2245834},{48334,40000,26667,13334,0})-31667*C5),{0,162501,275001,579167,750001,1500001,3333334},{0,8296,36374,54113,130688,237893,408061}),-1))</f>
        <v/>
      </c>
      <c r="F5" s="17">
        <f>IF(E5=D5,"一致","違う")</f>
        <v/>
      </c>
    </row>
    <row r="6">
      <c r="A6" s="3" t="inlineStr">
        <is>
          <t>令和8年分 電算機計算の特例 計算例3（配偶者と親族2人）</t>
        </is>
      </c>
      <c r="B6" s="15" t="n">
        <v>775200</v>
      </c>
      <c r="C6" s="16" t="n">
        <v>3</v>
      </c>
      <c r="D6" s="15" t="n">
        <v>59470</v>
      </c>
      <c r="E6" s="6">
        <f>IF(MAX(0,B6-ROUNDUP(IF(B6&lt;=158333,54167,B6*LOOKUP(B6,{0,158334,300000,550000,708331},{0,0.3,0.2,0.1,0})+LOOKUP(B6,{0,158334,300000,550000,708331},{0,6667,36667,91667,162500})),0)-LOOKUP(B6,{0,2120834,2162500,2204167,2245834},{48334,40000,26667,13334,0})-31667*C6)&lt;=0,0,ROUND(MAX(0,B6-ROUNDUP(IF(B6&lt;=158333,54167,B6*LOOKUP(B6,{0,158334,300000,550000,708331},{0,0.3,0.2,0.1,0})+LOOKUP(B6,{0,158334,300000,550000,708331},{0,6667,36667,91667,162500})),0)-LOOKUP(B6,{0,2120834,2162500,2204167,2245834},{48334,40000,26667,13334,0})-31667*C6)*LOOKUP(MAX(0,B6-ROUNDUP(IF(B6&lt;=158333,54167,B6*LOOKUP(B6,{0,158334,300000,550000,708331},{0,0.3,0.2,0.1,0})+LOOKUP(B6,{0,158334,300000,550000,708331},{0,6667,36667,91667,162500})),0)-LOOKUP(B6,{0,2120834,2162500,2204167,2245834},{48334,40000,26667,13334,0})-31667*C6),{0,162501,275001,579167,750001,1500001,3333334},{0.05105,0.1021,0.2042,0.23483,0.33693,0.4084,0.45945})-LOOKUP(MAX(0,B6-ROUNDUP(IF(B6&lt;=158333,54167,B6*LOOKUP(B6,{0,158334,300000,550000,708331},{0,0.3,0.2,0.1,0})+LOOKUP(B6,{0,158334,300000,550000,708331},{0,6667,36667,91667,162500})),0)-LOOKUP(B6,{0,2120834,2162500,2204167,2245834},{48334,40000,26667,13334,0})-31667*C6),{0,162501,275001,579167,750001,1500001,3333334},{0,8296,36374,54113,130688,237893,408061}),-1))</f>
        <v/>
      </c>
      <c r="F6" s="17">
        <f>IF(E6=D6,"一致","違う")</f>
        <v/>
      </c>
    </row>
    <row r="7">
      <c r="A7" s="3" t="inlineStr">
        <is>
          <t>令和9年分以降 電算機計算の特例 計算例1</t>
        </is>
      </c>
      <c r="B7" s="15" t="n">
        <v>177000</v>
      </c>
      <c r="C7" s="16" t="n">
        <v>2</v>
      </c>
      <c r="D7" s="15" t="n">
        <v>110</v>
      </c>
      <c r="E7" s="6">
        <f>IF(MAX(0,B7-ROUNDUP(IF(B7&lt;=169444,57500,B7*LOOKUP(B7,{0,169445,300000,550000,708331},{0,0.3,0.2,0.1,0})+LOOKUP(B7,{0,169445,300000,550000,708331},{0,6667,36667,91667,162500})),0)-LOOKUP(B7,{0,2120834,2162500,2204167,2245834},{51667,40000,26667,13334,0})-31667*C7)&lt;=0,0,ROUND(MAX(0,B7-ROUNDUP(IF(B7&lt;=169444,57500,B7*LOOKUP(B7,{0,169445,300000,550000,708331},{0,0.3,0.2,0.1,0})+LOOKUP(B7,{0,169445,300000,550000,708331},{0,6667,36667,91667,162500})),0)-LOOKUP(B7,{0,2120834,2162500,2204167,2245834},{51667,40000,26667,13334,0})-31667*C7)*LOOKUP(MAX(0,B7-ROUNDUP(IF(B7&lt;=169444,57500,B7*LOOKUP(B7,{0,169445,300000,550000,708331},{0,0.3,0.2,0.1,0})+LOOKUP(B7,{0,169445,300000,550000,708331},{0,6667,36667,91667,162500})),0)-LOOKUP(B7,{0,2120834,2162500,2204167,2245834},{51667,40000,26667,13334,0})-31667*C7),{0,162501,275001,579167,750001,1500001,3333334},{0.05105,0.1021,0.2042,0.23483,0.33693,0.4084,0.45945})-LOOKUP(MAX(0,B7-ROUNDUP(IF(B7&lt;=169444,57500,B7*LOOKUP(B7,{0,169445,300000,550000,708331},{0,0.3,0.2,0.1,0})+LOOKUP(B7,{0,169445,300000,550000,708331},{0,6667,36667,91667,162500})),0)-LOOKUP(B7,{0,2120834,2162500,2204167,2245834},{51667,40000,26667,13334,0})-31667*C7),{0,162501,275001,579167,750001,1500001,3333334},{0,8296,36374,54113,130688,237893,408061}),-1))</f>
        <v/>
      </c>
      <c r="F7" s="17">
        <f>IF(E7=D7,"一致","違う")</f>
        <v/>
      </c>
    </row>
    <row r="8">
      <c r="A8" s="3" t="inlineStr">
        <is>
          <t>令和9年分以降 電算機計算の特例 計算例2</t>
        </is>
      </c>
      <c r="B8" s="15" t="n">
        <v>446000</v>
      </c>
      <c r="C8" s="16" t="n">
        <v>8</v>
      </c>
      <c r="D8" s="15" t="n">
        <v>770</v>
      </c>
      <c r="E8" s="6">
        <f>IF(MAX(0,B8-ROUNDUP(IF(B8&lt;=169444,57500,B8*LOOKUP(B8,{0,169445,300000,550000,708331},{0,0.3,0.2,0.1,0})+LOOKUP(B8,{0,169445,300000,550000,708331},{0,6667,36667,91667,162500})),0)-LOOKUP(B8,{0,2120834,2162500,2204167,2245834},{51667,40000,26667,13334,0})-31667*C8)&lt;=0,0,ROUND(MAX(0,B8-ROUNDUP(IF(B8&lt;=169444,57500,B8*LOOKUP(B8,{0,169445,300000,550000,708331},{0,0.3,0.2,0.1,0})+LOOKUP(B8,{0,169445,300000,550000,708331},{0,6667,36667,91667,162500})),0)-LOOKUP(B8,{0,2120834,2162500,2204167,2245834},{51667,40000,26667,13334,0})-31667*C8)*LOOKUP(MAX(0,B8-ROUNDUP(IF(B8&lt;=169444,57500,B8*LOOKUP(B8,{0,169445,300000,550000,708331},{0,0.3,0.2,0.1,0})+LOOKUP(B8,{0,169445,300000,550000,708331},{0,6667,36667,91667,162500})),0)-LOOKUP(B8,{0,2120834,2162500,2204167,2245834},{51667,40000,26667,13334,0})-31667*C8),{0,162501,275001,579167,750001,1500001,3333334},{0.05105,0.1021,0.2042,0.23483,0.33693,0.4084,0.45945})-LOOKUP(MAX(0,B8-ROUNDUP(IF(B8&lt;=169444,57500,B8*LOOKUP(B8,{0,169445,300000,550000,708331},{0,0.3,0.2,0.1,0})+LOOKUP(B8,{0,169445,300000,550000,708331},{0,6667,36667,91667,162500})),0)-LOOKUP(B8,{0,2120834,2162500,2204167,2245834},{51667,40000,26667,13334,0})-31667*C8),{0,162501,275001,579167,750001,1500001,3333334},{0,8296,36374,54113,130688,237893,408061}),-1))</f>
        <v/>
      </c>
      <c r="F8" s="17">
        <f>IF(E8=D8,"一致","違う")</f>
        <v/>
      </c>
    </row>
    <row r="9">
      <c r="A9" s="3" t="inlineStr">
        <is>
          <t>令和9年分以降 電算機計算の特例 計算例3</t>
        </is>
      </c>
      <c r="B9" s="15" t="n">
        <v>775200</v>
      </c>
      <c r="C9" s="16" t="n">
        <v>3</v>
      </c>
      <c r="D9" s="15" t="n">
        <v>58790</v>
      </c>
      <c r="E9" s="6">
        <f>IF(MAX(0,B9-ROUNDUP(IF(B9&lt;=169444,57500,B9*LOOKUP(B9,{0,169445,300000,550000,708331},{0,0.3,0.2,0.1,0})+LOOKUP(B9,{0,169445,300000,550000,708331},{0,6667,36667,91667,162500})),0)-LOOKUP(B9,{0,2120834,2162500,2204167,2245834},{51667,40000,26667,13334,0})-31667*C9)&lt;=0,0,ROUND(MAX(0,B9-ROUNDUP(IF(B9&lt;=169444,57500,B9*LOOKUP(B9,{0,169445,300000,550000,708331},{0,0.3,0.2,0.1,0})+LOOKUP(B9,{0,169445,300000,550000,708331},{0,6667,36667,91667,162500})),0)-LOOKUP(B9,{0,2120834,2162500,2204167,2245834},{51667,40000,26667,13334,0})-31667*C9)*LOOKUP(MAX(0,B9-ROUNDUP(IF(B9&lt;=169444,57500,B9*LOOKUP(B9,{0,169445,300000,550000,708331},{0,0.3,0.2,0.1,0})+LOOKUP(B9,{0,169445,300000,550000,708331},{0,6667,36667,91667,162500})),0)-LOOKUP(B9,{0,2120834,2162500,2204167,2245834},{51667,40000,26667,13334,0})-31667*C9),{0,162501,275001,579167,750001,1500001,3333334},{0.05105,0.1021,0.2042,0.23483,0.33693,0.4084,0.45945})-LOOKUP(MAX(0,B9-ROUNDUP(IF(B9&lt;=169444,57500,B9*LOOKUP(B9,{0,169445,300000,550000,708331},{0,0.3,0.2,0.1,0})+LOOKUP(B9,{0,169445,300000,550000,708331},{0,6667,36667,91667,162500})),0)-LOOKUP(B9,{0,2120834,2162500,2204167,2245834},{51667,40000,26667,13334,0})-31667*C9),{0,162501,275001,579167,750001,1500001,3333334},{0,8296,36374,54113,130688,237893,408061}),-1))</f>
        <v/>
      </c>
      <c r="F9" s="17">
        <f>IF(E9=D9,"一致","違う")</f>
        <v/>
      </c>
    </row>
    <row r="10">
      <c r="A10" s="3" t="inlineStr">
        <is>
          <t>令和8年分 月額表 211,000〜213,000円の0人（中間値212,000円）</t>
        </is>
      </c>
      <c r="B10" s="15" t="n">
        <v>212000</v>
      </c>
      <c r="C10" s="16" t="n">
        <v>0</v>
      </c>
      <c r="D10" s="15" t="n">
        <v>4770</v>
      </c>
      <c r="E10" s="6">
        <f>IF(MAX(0,B10-ROUNDUP(IF(B10&lt;=158333,54167,B10*LOOKUP(B10,{0,158334,300000,550000,708331},{0,0.3,0.2,0.1,0})+LOOKUP(B10,{0,158334,300000,550000,708331},{0,6667,36667,91667,162500})),0)-LOOKUP(B10,{0,2120834,2162500,2204167,2245834},{48334,40000,26667,13334,0})-31667*C10)&lt;=0,0,ROUND(MAX(0,B10-ROUNDUP(IF(B10&lt;=158333,54167,B10*LOOKUP(B10,{0,158334,300000,550000,708331},{0,0.3,0.2,0.1,0})+LOOKUP(B10,{0,158334,300000,550000,708331},{0,6667,36667,91667,162500})),0)-LOOKUP(B10,{0,2120834,2162500,2204167,2245834},{48334,40000,26667,13334,0})-31667*C10)*LOOKUP(MAX(0,B10-ROUNDUP(IF(B10&lt;=158333,54167,B10*LOOKUP(B10,{0,158334,300000,550000,708331},{0,0.3,0.2,0.1,0})+LOOKUP(B10,{0,158334,300000,550000,708331},{0,6667,36667,91667,162500})),0)-LOOKUP(B10,{0,2120834,2162500,2204167,2245834},{48334,40000,26667,13334,0})-31667*C10),{0,162501,275001,579167,750001,1500001,3333334},{0.05105,0.1021,0.2042,0.23483,0.33693,0.4084,0.45945})-LOOKUP(MAX(0,B10-ROUNDUP(IF(B10&lt;=158333,54167,B10*LOOKUP(B10,{0,158334,300000,550000,708331},{0,0.3,0.2,0.1,0})+LOOKUP(B10,{0,158334,300000,550000,708331},{0,6667,36667,91667,162500})),0)-LOOKUP(B10,{0,2120834,2162500,2204167,2245834},{48334,40000,26667,13334,0})-31667*C10),{0,162501,275001,579167,750001,1500001,3333334},{0,8296,36374,54113,130688,237893,408061}),-1))</f>
        <v/>
      </c>
      <c r="F10" s="17">
        <f>IF(E10=D10,"一致","違う")</f>
        <v/>
      </c>
    </row>
    <row r="11">
      <c r="A11" s="3" t="inlineStr">
        <is>
          <t>令和8年分 月額表 341,000〜344,000円の0人（中間値342,500円）</t>
        </is>
      </c>
      <c r="B11" s="15" t="n">
        <v>342500</v>
      </c>
      <c r="C11" s="16" t="n">
        <v>0</v>
      </c>
      <c r="D11" s="15" t="n">
        <v>11000</v>
      </c>
      <c r="E11" s="6">
        <f>IF(MAX(0,B11-ROUNDUP(IF(B11&lt;=158333,54167,B11*LOOKUP(B11,{0,158334,300000,550000,708331},{0,0.3,0.2,0.1,0})+LOOKUP(B11,{0,158334,300000,550000,708331},{0,6667,36667,91667,162500})),0)-LOOKUP(B11,{0,2120834,2162500,2204167,2245834},{48334,40000,26667,13334,0})-31667*C11)&lt;=0,0,ROUND(MAX(0,B11-ROUNDUP(IF(B11&lt;=158333,54167,B11*LOOKUP(B11,{0,158334,300000,550000,708331},{0,0.3,0.2,0.1,0})+LOOKUP(B11,{0,158334,300000,550000,708331},{0,6667,36667,91667,162500})),0)-LOOKUP(B11,{0,2120834,2162500,2204167,2245834},{48334,40000,26667,13334,0})-31667*C11)*LOOKUP(MAX(0,B11-ROUNDUP(IF(B11&lt;=158333,54167,B11*LOOKUP(B11,{0,158334,300000,550000,708331},{0,0.3,0.2,0.1,0})+LOOKUP(B11,{0,158334,300000,550000,708331},{0,6667,36667,91667,162500})),0)-LOOKUP(B11,{0,2120834,2162500,2204167,2245834},{48334,40000,26667,13334,0})-31667*C11),{0,162501,275001,579167,750001,1500001,3333334},{0.05105,0.1021,0.2042,0.23483,0.33693,0.4084,0.45945})-LOOKUP(MAX(0,B11-ROUNDUP(IF(B11&lt;=158333,54167,B11*LOOKUP(B11,{0,158334,300000,550000,708331},{0,0.3,0.2,0.1,0})+LOOKUP(B11,{0,158334,300000,550000,708331},{0,6667,36667,91667,162500})),0)-LOOKUP(B11,{0,2120834,2162500,2204167,2245834},{48334,40000,26667,13334,0})-31667*C11),{0,162501,275001,579167,750001,1500001,3333334},{0,8296,36374,54113,130688,237893,408061}),-1))</f>
        <v/>
      </c>
      <c r="F11" s="17">
        <f>IF(E11=D11,"一致","違う")</f>
        <v/>
      </c>
    </row>
    <row r="12">
      <c r="A12" s="3" t="inlineStr">
        <is>
          <t>令和8年分 給与所得控除後の金額の表 2,196,000〜2,200,000円</t>
        </is>
      </c>
      <c r="B12" s="15" t="n">
        <v>2196000</v>
      </c>
      <c r="C12" s="16" t="n"/>
      <c r="D12" s="15" t="n">
        <v>1456000</v>
      </c>
      <c r="E12" s="6">
        <f>IF(B12&lt;691000,0,IF(B12&lt;2191000,B12-740000,IF(B12&lt;2193000,1451000,IF(B12&lt;2196000,1453000,IF(B12&lt;2200000,1456000,IF(B12&lt;6600000,IF(FLOOR(B12,4000)&lt;=3600000,FLOOR(B12,4000)*0.7-80000,FLOOR(B12,4000)*0.8-440000),IF(B12&lt;=8500000,ROUNDDOWN(B12*0.9-1100000,0),B12-1950000)))))))</f>
        <v/>
      </c>
      <c r="F12" s="17">
        <f>IF(E12=D12,"一致","違う")</f>
        <v/>
      </c>
    </row>
    <row r="13">
      <c r="A13" s="3" t="inlineStr">
        <is>
          <t>令和8年分 給与所得控除後の金額の表 2,400,000〜2,404,000円</t>
        </is>
      </c>
      <c r="B13" s="15" t="n">
        <v>2400000</v>
      </c>
      <c r="C13" s="16" t="n"/>
      <c r="D13" s="15" t="n">
        <v>1600000</v>
      </c>
      <c r="E13" s="6">
        <f>IF(B13&lt;691000,0,IF(B13&lt;2191000,B13-740000,IF(B13&lt;2193000,1451000,IF(B13&lt;2196000,1453000,IF(B13&lt;2200000,1456000,IF(B13&lt;6600000,IF(FLOOR(B13,4000)&lt;=3600000,FLOOR(B13,4000)*0.7-80000,FLOOR(B13,4000)*0.8-440000),IF(B13&lt;=8500000,ROUNDDOWN(B13*0.9-1100000,0),B13-1950000)))))))</f>
        <v/>
      </c>
      <c r="F13" s="17">
        <f>IF(E13=D13,"一致","違う")</f>
        <v/>
      </c>
    </row>
    <row r="14">
      <c r="A14" s="3" t="inlineStr">
        <is>
          <t>令和8年分 給与所得控除後の金額の表 4,800,000〜4,804,000円</t>
        </is>
      </c>
      <c r="B14" s="15" t="n">
        <v>4800000</v>
      </c>
      <c r="C14" s="16" t="n"/>
      <c r="D14" s="15" t="n">
        <v>3400000</v>
      </c>
      <c r="E14" s="6">
        <f>IF(B14&lt;691000,0,IF(B14&lt;2191000,B14-740000,IF(B14&lt;2193000,1451000,IF(B14&lt;2196000,1453000,IF(B14&lt;2200000,1456000,IF(B14&lt;6600000,IF(FLOOR(B14,4000)&lt;=3600000,FLOOR(B14,4000)*0.7-80000,FLOOR(B14,4000)*0.8-440000),IF(B14&lt;=8500000,ROUNDDOWN(B14*0.9-1100000,0),B14-1950000)))))))</f>
        <v/>
      </c>
      <c r="F14" s="17">
        <f>IF(E14=D14,"一致","違う")</f>
        <v/>
      </c>
    </row>
    <row r="15">
      <c r="A15" s="3" t="inlineStr">
        <is>
          <t>令和8年分 給与所得控除後の金額の表 6,000,000〜6,004,000円</t>
        </is>
      </c>
      <c r="B15" s="15" t="n">
        <v>6000000</v>
      </c>
      <c r="C15" s="16" t="n"/>
      <c r="D15" s="15" t="n">
        <v>4360000</v>
      </c>
      <c r="E15" s="6">
        <f>IF(B15&lt;691000,0,IF(B15&lt;2191000,B15-740000,IF(B15&lt;2193000,1451000,IF(B15&lt;2196000,1453000,IF(B15&lt;2200000,1456000,IF(B15&lt;6600000,IF(FLOOR(B15,4000)&lt;=3600000,FLOOR(B15,4000)*0.7-80000,FLOOR(B15,4000)*0.8-440000),IF(B15&lt;=8500000,ROUNDDOWN(B15*0.9-1100000,0),B15-1950000)))))))</f>
        <v/>
      </c>
      <c r="F15" s="17">
        <f>IF(E15=D15,"一致","違う")</f>
        <v/>
      </c>
    </row>
    <row r="16">
      <c r="A16" s="3" t="inlineStr">
        <is>
          <t>令和8年分 年末調整のしかた 設例 課税給与所得金額2,146,000円の算出所得税額</t>
        </is>
      </c>
      <c r="B16" s="15" t="n">
        <v>2146000</v>
      </c>
      <c r="C16" s="16" t="n"/>
      <c r="D16" s="15" t="n">
        <v>117100</v>
      </c>
      <c r="E16" s="6">
        <f>ROUNDDOWN(B16*LOOKUP(B16,{0,1950001,3300001,6950001,9000001,18000001,40000001},{0.05,0.1,0.2,0.23,0.33,0.4,0.45})-LOOKUP(B16,{0,1950001,3300001,6950001,9000001,18000001,40000001},{0,97500,427500,636000,1536000,2796000,4796000}),0)</f>
        <v/>
      </c>
      <c r="F16" s="17">
        <f>IF(E16=D16,"一致","違う")</f>
        <v/>
      </c>
    </row>
  </sheetData>
  <conditionalFormatting sqref="F4:F16">
    <cfRule type="expression" priority="1" dxfId="1">
      <formula>$F4="一致"</formula>
    </cfRule>
    <cfRule type="expression" priority="2" dxfId="0">
      <formula>$F4="違う"</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30" customWidth="1" min="1" max="1"/>
  </cols>
  <sheetData>
    <row r="1">
      <c r="A1" s="1" t="inlineStr">
        <is>
          <t>使い方</t>
        </is>
      </c>
    </row>
    <row r="3">
      <c r="A3" t="inlineStr">
        <is>
          <t>1_ひとりの還付 の黄色いセルを埋める。B3に毎月の課税される給与、B4に社会保険料の計、B5に配偶者控除・扶養控除の対象の人数。</t>
        </is>
      </c>
    </row>
    <row r="4">
      <c r="A4" t="inlineStr">
        <is>
          <t>B24に、令和8年12月の年末調整で戻る額が出る。C24は、令和8年度の改正がなかった場合の額。</t>
        </is>
      </c>
    </row>
    <row r="5">
      <c r="A5" t="inlineStr">
        <is>
          <t>B28は、還付が毎月の天引きの何か月分か。3か月分を超えると、本人の12月・1月・2月の源泉税を足しても届かない。</t>
        </is>
      </c>
    </row>
    <row r="6">
      <c r="A6" t="inlineStr"/>
    </row>
    <row r="7">
      <c r="A7" t="inlineStr">
        <is>
          <t>なぜ令和8年は還付が大きいか: 1〜11月の給与は改正前の税額表で天引きする。この表の基礎控除は月48,334円（年58万円）。</t>
        </is>
      </c>
    </row>
    <row r="8">
      <c r="A8" t="inlineStr">
        <is>
          <t>12月の年末調整では、合計所得金額489万円以下なら基礎控除が104万円になる。差の46万円分の税が、まとめて戻る。</t>
        </is>
      </c>
    </row>
    <row r="9">
      <c r="A9" t="inlineStr">
        <is>
          <t>令和9年1月からの税額表は基礎控除が月51,667円（年62万円）。104万円との差は残るので、令和9年分も年末調整で戻る形は続く。</t>
        </is>
      </c>
    </row>
    <row r="10">
      <c r="A10" t="inlineStr"/>
    </row>
    <row r="11">
      <c r="A11" t="inlineStr">
        <is>
          <t>3_会社の預かり税 は、会社全体で還付を返しきれるかを見る。還付は、本人の源泉税ではなく、会社が12月分として納める源泉税全体から差し引いて返す。</t>
        </is>
      </c>
    </row>
    <row r="12">
      <c r="A12" t="inlineStr">
        <is>
          <t>足りなければ1月分、2月分から順に返す。12月に還付することになった日の翌月から2か月たっても返しきれないと見込まれるときは、</t>
        </is>
      </c>
    </row>
    <row r="13">
      <c r="A13" t="inlineStr">
        <is>
          <t>「源泉所得税及び復興特別所得税の年末調整過納額還付請求書兼残存過納額明細書」を所轄の税務署に出し、税務署から還付を受ける。</t>
        </is>
      </c>
    </row>
    <row r="14">
      <c r="A14" t="inlineStr">
        <is>
          <t>納期の特例を受けている会社は、7月から12月までの分として納める源泉税から差し引ける。</t>
        </is>
      </c>
    </row>
    <row r="15">
      <c r="A15" t="inlineStr"/>
    </row>
    <row r="16">
      <c r="A16" t="inlineStr">
        <is>
          <t>この表で扱わないもの: 賞与、生命保険料控除・地震保険料控除・住宅ローン控除、19〜22歳の特定扶養・特定親族、70歳以上の老人扶養、</t>
        </is>
      </c>
    </row>
    <row r="17">
      <c r="A17" t="inlineStr">
        <is>
          <t>配偶者特別控除、障害者控除、ひとり親控除、年の途中の入社・退職、乙欄の人、給与の収入が2,000万円を超える人。</t>
        </is>
      </c>
    </row>
    <row r="18">
      <c r="A18" t="inlineStr">
        <is>
          <t>社会保険料の初期値は、東京の協会けんぽ健康保険（9.85%の半分）、厚生年金（18.3%の半分）、雇用保険（本人1,000分の5）だけを足した目安。</t>
        </is>
      </c>
    </row>
    <row r="19">
      <c r="A19" t="inlineStr">
        <is>
          <t>標準報酬月額の等級、介護保険料、令和8年4月分からの子ども・子育て支援金は入れていない。</t>
        </is>
      </c>
    </row>
    <row r="20">
      <c r="A20" t="inlineStr">
        <is>
          <t>毎月の源泉税は電算機計算の特例の式で出している。月額表で引いている会社とは月に数十円違うことがある。</t>
        </is>
      </c>
    </row>
    <row r="21">
      <c r="A21" t="inlineStr"/>
    </row>
    <row r="22">
      <c r="A22" t="inlineStr">
        <is>
          <t>出典（どれも2026年10月6日に確認）</t>
        </is>
      </c>
    </row>
    <row r="23">
      <c r="A23" t="inlineStr">
        <is>
          <t>国税庁 令和8年4月 源泉所得税の改正のあらまし https://www.nta.go.jp/publication/pamph/gensen/2026kaisei.pdf</t>
        </is>
      </c>
    </row>
    <row r="24">
      <c r="A24" t="inlineStr">
        <is>
          <t>国税庁 令和8年度税制改正（所得税の基礎控除の引上げ等関係）Q&amp;A https://www.nta.go.jp/users/gensen/2026kiso/pdf/0026005-024.pdf</t>
        </is>
      </c>
    </row>
    <row r="25">
      <c r="A25" t="inlineStr">
        <is>
          <t>国税庁 令和8年分 年末調整のしかた https://www.nta.go.jp/publication/pamph/gensen/nencho2026/pdf/nencho_all.pdf</t>
        </is>
      </c>
    </row>
    <row r="26">
      <c r="A26" t="inlineStr">
        <is>
          <t>国税庁 令和8年分 電算機計算の特例 https://www.nta.go.jp/publication/pamph/gensen/zeigakuhyo2026/data/denshi_01.pdf</t>
        </is>
      </c>
    </row>
    <row r="27">
      <c r="A27" t="inlineStr">
        <is>
          <t>国税庁 令和9年分以降 電算機計算の特例 https://www.nta.go.jp/publication/pamph/gensen/zeigakuhyo2027/data/denshi_01.pdf</t>
        </is>
      </c>
    </row>
    <row r="28">
      <c r="A28" t="inlineStr">
        <is>
          <t>国税庁 令和8年分 源泉徴収税額表（月額表） https://www.nta.go.jp/publication/pamph/gensen/zeigakuhyo2026/data/01-07.pdf</t>
        </is>
      </c>
    </row>
    <row r="29">
      <c r="A29" t="inlineStr">
        <is>
          <t>国税庁 タックスアンサー No.2675 年末調整の過不足額の精算 https://www.nta.go.jp/taxes/shiraberu/taxanswer/gensen/2675.htm</t>
        </is>
      </c>
    </row>
    <row r="30">
      <c r="A30" t="inlineStr">
        <is>
          <t>国税庁 A2-17 年末調整過納額の還付請求 https://www.nta.go.jp/taxes/tetsuzuki/shinsei/annai/gensen/annai/1648_55.htm</t>
        </is>
      </c>
    </row>
    <row r="31">
      <c r="A31" t="inlineStr">
        <is>
          <t>所得税法第190条・第191条 https://laws.e-gov.go.jp/law/340AC0000000033</t>
        </is>
      </c>
    </row>
    <row r="32">
      <c r="A32" t="inlineStr">
        <is>
          <t>所得税法施行令第312条・第313条 https://laws.e-gov.go.jp/law/340CO0000000096</t>
        </is>
      </c>
    </row>
    <row r="33">
      <c r="A33" t="inlineStr"/>
    </row>
    <row r="34">
      <c r="A34" t="inlineStr">
        <is>
          <t>この表は計算の確かめに使うもの。実際の還付額は勤め先の年末調整で決まる。</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2026-10-06T10:45:18Z</dcterms:created>
  <dcterms:modified xmlns:dcterms="http://purl.org/dc/terms/" xmlns:xsi="http://www.w3.org/2001/XMLSchema-instance" xsi:type="dcterms:W3CDTF">2026-10-06T10:45:18Z</dcterms:modified>
</cp:coreProperties>
</file>