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_割増の計算" sheetId="1" state="visible" r:id="rId1"/>
    <sheet xmlns:r="http://schemas.openxmlformats.org/officeDocument/2006/relationships" name="2_取り違え" sheetId="2" state="visible" r:id="rId2"/>
    <sheet xmlns:r="http://schemas.openxmlformats.org/officeDocument/2006/relationships" name="3_使い方"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yyyy/m/d(aaa)"/>
    <numFmt numFmtId="166" formatCode="yyyy/m/d h:mm"/>
    <numFmt numFmtId="167" formatCode="+#,##0;-#,##0;0"/>
  </numFmts>
  <fonts count="3">
    <font>
      <name val="Calibri"/>
      <family val="2"/>
      <color theme="1"/>
      <sz val="11"/>
      <scheme val="minor"/>
    </font>
    <font>
      <b val="1"/>
      <sz val="12"/>
    </font>
    <font>
      <b val="1"/>
    </font>
  </fonts>
  <fills count="5">
    <fill>
      <patternFill/>
    </fill>
    <fill>
      <patternFill patternType="gray125"/>
    </fill>
    <fill>
      <patternFill patternType="solid">
        <fgColor rgb="00FFF7CC"/>
      </patternFill>
    </fill>
    <fill>
      <patternFill patternType="solid">
        <fgColor rgb="00E8EDF2"/>
      </patternFill>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1" pivotButton="0" quotePrefix="0" xfId="0"/>
    <xf numFmtId="3" fontId="0" fillId="2" borderId="1" pivotButton="0" quotePrefix="0" xfId="0"/>
    <xf numFmtId="0" fontId="2" fillId="0" borderId="0" pivotButton="0" quotePrefix="0" xfId="0"/>
    <xf numFmtId="2" fontId="0" fillId="2" borderId="1" pivotButton="0" quotePrefix="0" xfId="0"/>
    <xf numFmtId="0" fontId="2" fillId="3" borderId="1" applyAlignment="1" pivotButton="0" quotePrefix="0" xfId="0">
      <alignment horizontal="center" vertical="center" wrapText="1"/>
    </xf>
    <xf numFmtId="0" fontId="0" fillId="2" borderId="1" pivotButton="0" quotePrefix="0" xfId="0"/>
    <xf numFmtId="165" fontId="0" fillId="2" borderId="1" pivotButton="0" quotePrefix="0" xfId="0"/>
    <xf numFmtId="20" fontId="0" fillId="2" borderId="1" pivotButton="0" quotePrefix="0" xfId="0"/>
    <xf numFmtId="2" fontId="0" fillId="4" borderId="1" pivotButton="0" quotePrefix="0" xfId="0"/>
    <xf numFmtId="3" fontId="0" fillId="4" borderId="1" pivotButton="0" quotePrefix="0" xfId="0"/>
    <xf numFmtId="0" fontId="0" fillId="4" borderId="1" pivotButton="0" quotePrefix="0" xfId="0"/>
    <xf numFmtId="166" fontId="0" fillId="4" borderId="1" pivotButton="0" quotePrefix="0" xfId="0"/>
    <xf numFmtId="2" fontId="2" fillId="4" borderId="1" pivotButton="0" quotePrefix="0" xfId="0"/>
    <xf numFmtId="3" fontId="2" fillId="4" borderId="1" pivotButton="0" quotePrefix="0" xfId="0"/>
    <xf numFmtId="0" fontId="0" fillId="0" borderId="1" pivotButton="0" quotePrefix="0" xfId="0"/>
    <xf numFmtId="167" fontId="0" fillId="4" borderId="1" pivotButton="0" quotePrefix="0" xfId="0"/>
  </cellXfs>
  <cellStyles count="1">
    <cellStyle name="Normal" xfId="0" builtinId="0" hidden="0"/>
  </cellStyles>
  <dxfs count="2">
    <dxf>
      <fill>
        <patternFill patternType="solid">
          <fgColor rgb="00FDE8E8"/>
          <bgColor rgb="00FDE8E8"/>
        </patternFill>
      </fill>
    </dxf>
    <dxf>
      <fill>
        <patternFill patternType="solid">
          <fgColor rgb="00E6F4EA"/>
          <bgColor rgb="00E6F4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36"/>
  <sheetViews>
    <sheetView workbookViewId="0">
      <pane xSplit="1" ySplit="8" topLeftCell="B9"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7" customWidth="1" min="3" max="3"/>
    <col width="7" customWidth="1" min="4" max="4"/>
    <col width="8" customWidth="1" min="5" max="5"/>
    <col width="8" customWidth="1" min="6" max="6"/>
    <col width="10" customWidth="1" min="7" max="7"/>
    <col width="10"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10" customWidth="1" min="16" max="16"/>
    <col width="10" customWidth="1" min="17" max="17"/>
    <col width="22" customWidth="1" min="18" max="18"/>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大晦日から元日にかけての勤務の割増賃金（法定休日は0時から24時の暦日で切る）</t>
        </is>
      </c>
    </row>
    <row r="2">
      <c r="A2" t="inlineStr">
        <is>
          <t>黄色い欄を埋める。終業が始業より前の時刻なら翌日の終業として数える。勤務は24時間未満、休憩は1回まで</t>
        </is>
      </c>
    </row>
    <row r="3">
      <c r="A3" s="2" t="inlineStr">
        <is>
          <t>1時間あたりの賃金（円）</t>
        </is>
      </c>
      <c r="B3" s="3" t="n">
        <v>1500</v>
      </c>
      <c r="C3" t="inlineStr">
        <is>
          <t>月給の人は、割増の基礎に入る月給 ÷ 1か月平均の所定労働時間（労働基準法施行規則第19条）</t>
        </is>
      </c>
    </row>
    <row r="4">
      <c r="A4" t="inlineStr">
        <is>
          <t>法定休日は就業規則で決めた週1日（または4週4日）の休日。国民の祝日だからといって法定休日になるわけではない</t>
        </is>
      </c>
    </row>
    <row r="5">
      <c r="A5" t="inlineStr">
        <is>
          <t>率は法律の最低の率。会社がそれより高い率を決めているなら7行目を書き換える</t>
        </is>
      </c>
    </row>
    <row r="7">
      <c r="I7" s="4" t="inlineStr">
        <is>
          <t>率</t>
        </is>
      </c>
      <c r="J7" s="5" t="n">
        <v>1</v>
      </c>
      <c r="K7" s="5" t="n">
        <v>1.25</v>
      </c>
      <c r="L7" s="5" t="n">
        <v>1.25</v>
      </c>
      <c r="M7" s="5" t="n">
        <v>1.5</v>
      </c>
      <c r="N7" s="5" t="n">
        <v>1.35</v>
      </c>
      <c r="O7" s="5" t="n">
        <v>1.6</v>
      </c>
      <c r="T7" t="inlineStr">
        <is>
          <t>ここから右は計算の途中の値</t>
        </is>
      </c>
    </row>
    <row r="8" ht="45" customHeight="1">
      <c r="A8" s="6" t="inlineStr">
        <is>
          <t>勤務</t>
        </is>
      </c>
      <c r="B8" s="6" t="inlineStr">
        <is>
          <t>始業日</t>
        </is>
      </c>
      <c r="C8" s="6" t="inlineStr">
        <is>
          <t>始業</t>
        </is>
      </c>
      <c r="D8" s="6" t="inlineStr">
        <is>
          <t>終業</t>
        </is>
      </c>
      <c r="E8" s="6" t="inlineStr">
        <is>
          <t>休憩の始め</t>
        </is>
      </c>
      <c r="F8" s="6" t="inlineStr">
        <is>
          <t>休憩の終わり</t>
        </is>
      </c>
      <c r="G8" s="6" t="inlineStr">
        <is>
          <t>始業日は法定休日か</t>
        </is>
      </c>
      <c r="H8" s="6" t="inlineStr">
        <is>
          <t>翌日は法定休日か</t>
        </is>
      </c>
      <c r="I8" s="6" t="inlineStr">
        <is>
          <t>実働（時間）</t>
        </is>
      </c>
      <c r="J8" s="6" t="inlineStr">
        <is>
          <t>法定内</t>
        </is>
      </c>
      <c r="K8" s="6" t="inlineStr">
        <is>
          <t>法定内の深夜</t>
        </is>
      </c>
      <c r="L8" s="6" t="inlineStr">
        <is>
          <t>時間外</t>
        </is>
      </c>
      <c r="M8" s="6" t="inlineStr">
        <is>
          <t>時間外の深夜</t>
        </is>
      </c>
      <c r="N8" s="6" t="inlineStr">
        <is>
          <t>法定休日</t>
        </is>
      </c>
      <c r="O8" s="6" t="inlineStr">
        <is>
          <t>法定休日の深夜</t>
        </is>
      </c>
      <c r="P8" s="6" t="inlineStr">
        <is>
          <t>賃金（円）</t>
        </is>
      </c>
      <c r="Q8" s="6" t="inlineStr">
        <is>
          <t>うち割増の分</t>
        </is>
      </c>
      <c r="R8" s="6" t="inlineStr">
        <is>
          <t>確認</t>
        </is>
      </c>
      <c r="T8" s="6" t="inlineStr">
        <is>
          <t>始業の日時</t>
        </is>
      </c>
      <c r="U8" s="6" t="inlineStr">
        <is>
          <t>終業の日時</t>
        </is>
      </c>
      <c r="V8" s="6" t="inlineStr">
        <is>
          <t>休憩の始め</t>
        </is>
      </c>
      <c r="W8" s="6" t="inlineStr">
        <is>
          <t>休憩の終わり</t>
        </is>
      </c>
      <c r="X8" s="6" t="inlineStr">
        <is>
          <t>始業日の翌日0時</t>
        </is>
      </c>
      <c r="Y8" s="6" t="inlineStr">
        <is>
          <t>法定休日でない分の始め</t>
        </is>
      </c>
      <c r="Z8" s="6" t="inlineStr">
        <is>
          <t>法定休日でない分の終わり</t>
        </is>
      </c>
      <c r="AA8" s="6" t="inlineStr">
        <is>
          <t>8時間に達する時刻</t>
        </is>
      </c>
    </row>
    <row r="9">
      <c r="A9" s="7" t="inlineStr">
        <is>
          <t>大晦日の夜勤（元日は法定休日でない）</t>
        </is>
      </c>
      <c r="B9" s="8" t="n">
        <v>46387</v>
      </c>
      <c r="C9" s="9" t="n">
        <v>0.9166666666666666</v>
      </c>
      <c r="D9" s="9" t="n">
        <v>0.2083333333333333</v>
      </c>
      <c r="E9" s="9" t="n">
        <v>0.08333333333333333</v>
      </c>
      <c r="F9" s="9" t="n">
        <v>0.125</v>
      </c>
      <c r="G9" s="7" t="inlineStr">
        <is>
          <t>いいえ</t>
        </is>
      </c>
      <c r="H9" s="7" t="inlineStr">
        <is>
          <t>いいえ</t>
        </is>
      </c>
      <c r="I9" s="10">
        <f>IF(OR($B9="",$C9="",$D9=""),"",ROUND((MAX(0,MIN($U9,$U9)-MAX($T9,$T9))-MAX(0,MIN($W9,$U9)-MAX($V9,$T9)))*24,4))</f>
        <v/>
      </c>
      <c r="J9" s="10">
        <f>IF(OR($B9="",$C9="",$D9=""),"",ROUND(((MAX(0,MIN($U9,MIN($Z9,$AA9))-MAX($T9,$Y9))-MAX(0,MIN($W9,MIN($Z9,$AA9))-MAX($V9,$Y9)))-((MAX(0,MIN($U9,MIN(MIN($Z9,$AA9),($B9+0+5/24)))-MAX($T9,MAX($Y9,($B9+-1+22/24))))-MAX(0,MIN($W9,MIN(MIN($Z9,$AA9),($B9+0+5/24)))-MAX($V9,MAX($Y9,($B9+-1+22/24)))))+(MAX(0,MIN($U9,MIN(MIN($Z9,$AA9),($B9+1+5/24)))-MAX($T9,MAX($Y9,($B9+0+22/24))))-MAX(0,MIN($W9,MIN(MIN($Z9,$AA9),($B9+1+5/24)))-MAX($V9,MAX($Y9,($B9+0+22/24)))))+(MAX(0,MIN($U9,MIN(MIN($Z9,$AA9),($B9+2+5/24)))-MAX($T9,MAX($Y9,($B9+1+22/24))))-MAX(0,MIN($W9,MIN(MIN($Z9,$AA9),($B9+2+5/24)))-MAX($V9,MAX($Y9,($B9+1+22/24)))))))*24,4))</f>
        <v/>
      </c>
      <c r="K9" s="10">
        <f>IF(OR($B9="",$C9="",$D9=""),"",ROUND(((MAX(0,MIN($U9,MIN(MIN($Z9,$AA9),($B9+0+5/24)))-MAX($T9,MAX($Y9,($B9+-1+22/24))))-MAX(0,MIN($W9,MIN(MIN($Z9,$AA9),($B9+0+5/24)))-MAX($V9,MAX($Y9,($B9+-1+22/24)))))+(MAX(0,MIN($U9,MIN(MIN($Z9,$AA9),($B9+1+5/24)))-MAX($T9,MAX($Y9,($B9+0+22/24))))-MAX(0,MIN($W9,MIN(MIN($Z9,$AA9),($B9+1+5/24)))-MAX($V9,MAX($Y9,($B9+0+22/24)))))+(MAX(0,MIN($U9,MIN(MIN($Z9,$AA9),($B9+2+5/24)))-MAX($T9,MAX($Y9,($B9+1+22/24))))-MAX(0,MIN($W9,MIN(MIN($Z9,$AA9),($B9+2+5/24)))-MAX($V9,MAX($Y9,($B9+1+22/24))))))*24,4))</f>
        <v/>
      </c>
      <c r="L9" s="10">
        <f>IF(OR($B9="",$C9="",$D9=""),"",ROUND(((MAX(0,MIN($U9,$Z9)-MAX($T9,MAX($Y9,$AA9)))-MAX(0,MIN($W9,$Z9)-MAX($V9,MAX($Y9,$AA9))))-((MAX(0,MIN($U9,MIN($Z9,($B9+0+5/24)))-MAX($T9,MAX(MAX($Y9,$AA9),($B9+-1+22/24))))-MAX(0,MIN($W9,MIN($Z9,($B9+0+5/24)))-MAX($V9,MAX(MAX($Y9,$AA9),($B9+-1+22/24)))))+(MAX(0,MIN($U9,MIN($Z9,($B9+1+5/24)))-MAX($T9,MAX(MAX($Y9,$AA9),($B9+0+22/24))))-MAX(0,MIN($W9,MIN($Z9,($B9+1+5/24)))-MAX($V9,MAX(MAX($Y9,$AA9),($B9+0+22/24)))))+(MAX(0,MIN($U9,MIN($Z9,($B9+2+5/24)))-MAX($T9,MAX(MAX($Y9,$AA9),($B9+1+22/24))))-MAX(0,MIN($W9,MIN($Z9,($B9+2+5/24)))-MAX($V9,MAX(MAX($Y9,$AA9),($B9+1+22/24)))))))*24,4))</f>
        <v/>
      </c>
      <c r="M9" s="10">
        <f>IF(OR($B9="",$C9="",$D9=""),"",ROUND(((MAX(0,MIN($U9,MIN($Z9,($B9+0+5/24)))-MAX($T9,MAX(MAX($Y9,$AA9),($B9+-1+22/24))))-MAX(0,MIN($W9,MIN($Z9,($B9+0+5/24)))-MAX($V9,MAX(MAX($Y9,$AA9),($B9+-1+22/24)))))+(MAX(0,MIN($U9,MIN($Z9,($B9+1+5/24)))-MAX($T9,MAX(MAX($Y9,$AA9),($B9+0+22/24))))-MAX(0,MIN($W9,MIN($Z9,($B9+1+5/24)))-MAX($V9,MAX(MAX($Y9,$AA9),($B9+0+22/24)))))+(MAX(0,MIN($U9,MIN($Z9,($B9+2+5/24)))-MAX($T9,MAX(MAX($Y9,$AA9),($B9+1+22/24))))-MAX(0,MIN($W9,MIN($Z9,($B9+2+5/24)))-MAX($V9,MAX(MAX($Y9,$AA9),($B9+1+22/24))))))*24,4))</f>
        <v/>
      </c>
      <c r="N9" s="10">
        <f>IF(OR($B9="",$C9="",$D9=""),"",ROUND((IF($G9="はい",(MAX(0,MIN($U9,$X9)-MAX($T9,$T9))-MAX(0,MIN($W9,$X9)-MAX($V9,$T9))),0)+IF($H9="はい",(MAX(0,MIN($U9,$U9)-MAX($T9,$X9))-MAX(0,MIN($W9,$U9)-MAX($V9,$X9))),0)-IF($G9="はい",((MAX(0,MIN($U9,MIN($X9,($B9+0+5/24)))-MAX($T9,MAX($T9,($B9+-1+22/24))))-MAX(0,MIN($W9,MIN($X9,($B9+0+5/24)))-MAX($V9,MAX($T9,($B9+-1+22/24)))))+(MAX(0,MIN($U9,MIN($X9,($B9+1+5/24)))-MAX($T9,MAX($T9,($B9+0+22/24))))-MAX(0,MIN($W9,MIN($X9,($B9+1+5/24)))-MAX($V9,MAX($T9,($B9+0+22/24)))))+(MAX(0,MIN($U9,MIN($X9,($B9+2+5/24)))-MAX($T9,MAX($T9,($B9+1+22/24))))-MAX(0,MIN($W9,MIN($X9,($B9+2+5/24)))-MAX($V9,MAX($T9,($B9+1+22/24)))))),0)-IF($H9="はい",((MAX(0,MIN($U9,MIN($U9,($B9+0+5/24)))-MAX($T9,MAX($X9,($B9+-1+22/24))))-MAX(0,MIN($W9,MIN($U9,($B9+0+5/24)))-MAX($V9,MAX($X9,($B9+-1+22/24)))))+(MAX(0,MIN($U9,MIN($U9,($B9+1+5/24)))-MAX($T9,MAX($X9,($B9+0+22/24))))-MAX(0,MIN($W9,MIN($U9,($B9+1+5/24)))-MAX($V9,MAX($X9,($B9+0+22/24)))))+(MAX(0,MIN($U9,MIN($U9,($B9+2+5/24)))-MAX($T9,MAX($X9,($B9+1+22/24))))-MAX(0,MIN($W9,MIN($U9,($B9+2+5/24)))-MAX($V9,MAX($X9,($B9+1+22/24)))))),0))*24,4))</f>
        <v/>
      </c>
      <c r="O9" s="10">
        <f>IF(OR($B9="",$C9="",$D9=""),"",ROUND((IF($G9="はい",((MAX(0,MIN($U9,MIN($X9,($B9+0+5/24)))-MAX($T9,MAX($T9,($B9+-1+22/24))))-MAX(0,MIN($W9,MIN($X9,($B9+0+5/24)))-MAX($V9,MAX($T9,($B9+-1+22/24)))))+(MAX(0,MIN($U9,MIN($X9,($B9+1+5/24)))-MAX($T9,MAX($T9,($B9+0+22/24))))-MAX(0,MIN($W9,MIN($X9,($B9+1+5/24)))-MAX($V9,MAX($T9,($B9+0+22/24)))))+(MAX(0,MIN($U9,MIN($X9,($B9+2+5/24)))-MAX($T9,MAX($T9,($B9+1+22/24))))-MAX(0,MIN($W9,MIN($X9,($B9+2+5/24)))-MAX($V9,MAX($T9,($B9+1+22/24)))))),0)+IF($H9="はい",((MAX(0,MIN($U9,MIN($U9,($B9+0+5/24)))-MAX($T9,MAX($X9,($B9+-1+22/24))))-MAX(0,MIN($W9,MIN($U9,($B9+0+5/24)))-MAX($V9,MAX($X9,($B9+-1+22/24)))))+(MAX(0,MIN($U9,MIN($U9,($B9+1+5/24)))-MAX($T9,MAX($X9,($B9+0+22/24))))-MAX(0,MIN($W9,MIN($U9,($B9+1+5/24)))-MAX($V9,MAX($X9,($B9+0+22/24)))))+(MAX(0,MIN($U9,MIN($U9,($B9+2+5/24)))-MAX($T9,MAX($X9,($B9+1+22/24))))-MAX(0,MIN($W9,MIN($U9,($B9+2+5/24)))-MAX($V9,MAX($X9,($B9+1+22/24)))))),0))*24,4))</f>
        <v/>
      </c>
      <c r="P9" s="11">
        <f>IF(OR($B9="",$C9="",$D9=""),"",ROUND($B$3*SUMPRODUCT($J9:$O9,$J$7:$O$7),0))</f>
        <v/>
      </c>
      <c r="Q9" s="11">
        <f>IF(OR($B9="",$C9="",$D9=""),"",$P9-ROUND($B$3*$I9,0))</f>
        <v/>
      </c>
      <c r="R9" s="12">
        <f>IF(OR($B9="",$C9="",$D9=""),"",IF(ABS(SUM($J9:$O9)-$I9)&gt;0.001,"区分の合計がずれた",IF(AND($I9&gt;8,ROUND(($W9-$V9)*24,4)&lt;1),"休憩が1時間に足りない",IF(AND($I9&gt;6,ROUND(($W9-$V9)*24,4)&lt;0.75),"休憩が45分に足りない",""))))</f>
        <v/>
      </c>
      <c r="T9" s="13">
        <f>IF(OR($B9="",$C9="",$D9=""),"",$B9+$C9)</f>
        <v/>
      </c>
      <c r="U9" s="13">
        <f>IF(OR($B9="",$C9="",$D9=""),"",$B9+$D9+IF($D9&lt;=$C9,1,0))</f>
        <v/>
      </c>
      <c r="V9" s="13">
        <f>IF(OR($B9="",$C9="",$D9=""),"",IF($E9="",$U9,$B9+$E9+IF($E9&lt;$C9,1,0)))</f>
        <v/>
      </c>
      <c r="W9" s="13">
        <f>IF(OR($B9="",$C9="",$D9=""),"",IF(OR($E9="",$F9=""),$V9,$B9+$F9+IF($F9&lt;$C9,1,0)))</f>
        <v/>
      </c>
      <c r="X9" s="13">
        <f>IF(OR($B9="",$C9="",$D9=""),"",$B9+1)</f>
        <v/>
      </c>
      <c r="Y9" s="13">
        <f>IF(OR($B9="",$C9="",$D9=""),"",IF($G9="はい",MAX($T9,$X9),$T9))</f>
        <v/>
      </c>
      <c r="Z9" s="13">
        <f>IF(OR($B9="",$C9="",$D9=""),"",IF($H9="はい",MIN($U9,$X9),$U9))</f>
        <v/>
      </c>
      <c r="AA9" s="13">
        <f>IF(OR($B9="",$C9="",$D9=""),"",IF(MAX($V9,$Y9)&gt;=$Y9+8/24,$Y9+8/24,$Y9+8/24+(MAX($W9,$Y9)-MAX($V9,$Y9))))</f>
        <v/>
      </c>
    </row>
    <row r="10">
      <c r="A10" s="7" t="inlineStr">
        <is>
          <t>大晦日の夜勤（元日が法定休日）</t>
        </is>
      </c>
      <c r="B10" s="8" t="n">
        <v>46387</v>
      </c>
      <c r="C10" s="9" t="n">
        <v>0.9166666666666666</v>
      </c>
      <c r="D10" s="9" t="n">
        <v>0.2083333333333333</v>
      </c>
      <c r="E10" s="9" t="n">
        <v>0.08333333333333333</v>
      </c>
      <c r="F10" s="9" t="n">
        <v>0.125</v>
      </c>
      <c r="G10" s="7" t="inlineStr">
        <is>
          <t>いいえ</t>
        </is>
      </c>
      <c r="H10" s="7" t="inlineStr">
        <is>
          <t>はい</t>
        </is>
      </c>
      <c r="I10" s="10">
        <f>IF(OR($B10="",$C10="",$D10=""),"",ROUND((MAX(0,MIN($U10,$U10)-MAX($T10,$T10))-MAX(0,MIN($W10,$U10)-MAX($V10,$T10)))*24,4))</f>
        <v/>
      </c>
      <c r="J10" s="10">
        <f>IF(OR($B10="",$C10="",$D10=""),"",ROUND(((MAX(0,MIN($U10,MIN($Z10,$AA10))-MAX($T10,$Y10))-MAX(0,MIN($W10,MIN($Z10,$AA10))-MAX($V10,$Y10)))-((MAX(0,MIN($U10,MIN(MIN($Z10,$AA10),($B10+0+5/24)))-MAX($T10,MAX($Y10,($B10+-1+22/24))))-MAX(0,MIN($W10,MIN(MIN($Z10,$AA10),($B10+0+5/24)))-MAX($V10,MAX($Y10,($B10+-1+22/24)))))+(MAX(0,MIN($U10,MIN(MIN($Z10,$AA10),($B10+1+5/24)))-MAX($T10,MAX($Y10,($B10+0+22/24))))-MAX(0,MIN($W10,MIN(MIN($Z10,$AA10),($B10+1+5/24)))-MAX($V10,MAX($Y10,($B10+0+22/24)))))+(MAX(0,MIN($U10,MIN(MIN($Z10,$AA10),($B10+2+5/24)))-MAX($T10,MAX($Y10,($B10+1+22/24))))-MAX(0,MIN($W10,MIN(MIN($Z10,$AA10),($B10+2+5/24)))-MAX($V10,MAX($Y10,($B10+1+22/24)))))))*24,4))</f>
        <v/>
      </c>
      <c r="K10" s="10">
        <f>IF(OR($B10="",$C10="",$D10=""),"",ROUND(((MAX(0,MIN($U10,MIN(MIN($Z10,$AA10),($B10+0+5/24)))-MAX($T10,MAX($Y10,($B10+-1+22/24))))-MAX(0,MIN($W10,MIN(MIN($Z10,$AA10),($B10+0+5/24)))-MAX($V10,MAX($Y10,($B10+-1+22/24)))))+(MAX(0,MIN($U10,MIN(MIN($Z10,$AA10),($B10+1+5/24)))-MAX($T10,MAX($Y10,($B10+0+22/24))))-MAX(0,MIN($W10,MIN(MIN($Z10,$AA10),($B10+1+5/24)))-MAX($V10,MAX($Y10,($B10+0+22/24)))))+(MAX(0,MIN($U10,MIN(MIN($Z10,$AA10),($B10+2+5/24)))-MAX($T10,MAX($Y10,($B10+1+22/24))))-MAX(0,MIN($W10,MIN(MIN($Z10,$AA10),($B10+2+5/24)))-MAX($V10,MAX($Y10,($B10+1+22/24))))))*24,4))</f>
        <v/>
      </c>
      <c r="L10" s="10">
        <f>IF(OR($B10="",$C10="",$D10=""),"",ROUND(((MAX(0,MIN($U10,$Z10)-MAX($T10,MAX($Y10,$AA10)))-MAX(0,MIN($W10,$Z10)-MAX($V10,MAX($Y10,$AA10))))-((MAX(0,MIN($U10,MIN($Z10,($B10+0+5/24)))-MAX($T10,MAX(MAX($Y10,$AA10),($B10+-1+22/24))))-MAX(0,MIN($W10,MIN($Z10,($B10+0+5/24)))-MAX($V10,MAX(MAX($Y10,$AA10),($B10+-1+22/24)))))+(MAX(0,MIN($U10,MIN($Z10,($B10+1+5/24)))-MAX($T10,MAX(MAX($Y10,$AA10),($B10+0+22/24))))-MAX(0,MIN($W10,MIN($Z10,($B10+1+5/24)))-MAX($V10,MAX(MAX($Y10,$AA10),($B10+0+22/24)))))+(MAX(0,MIN($U10,MIN($Z10,($B10+2+5/24)))-MAX($T10,MAX(MAX($Y10,$AA10),($B10+1+22/24))))-MAX(0,MIN($W10,MIN($Z10,($B10+2+5/24)))-MAX($V10,MAX(MAX($Y10,$AA10),($B10+1+22/24)))))))*24,4))</f>
        <v/>
      </c>
      <c r="M10" s="10">
        <f>IF(OR($B10="",$C10="",$D10=""),"",ROUND(((MAX(0,MIN($U10,MIN($Z10,($B10+0+5/24)))-MAX($T10,MAX(MAX($Y10,$AA10),($B10+-1+22/24))))-MAX(0,MIN($W10,MIN($Z10,($B10+0+5/24)))-MAX($V10,MAX(MAX($Y10,$AA10),($B10+-1+22/24)))))+(MAX(0,MIN($U10,MIN($Z10,($B10+1+5/24)))-MAX($T10,MAX(MAX($Y10,$AA10),($B10+0+22/24))))-MAX(0,MIN($W10,MIN($Z10,($B10+1+5/24)))-MAX($V10,MAX(MAX($Y10,$AA10),($B10+0+22/24)))))+(MAX(0,MIN($U10,MIN($Z10,($B10+2+5/24)))-MAX($T10,MAX(MAX($Y10,$AA10),($B10+1+22/24))))-MAX(0,MIN($W10,MIN($Z10,($B10+2+5/24)))-MAX($V10,MAX(MAX($Y10,$AA10),($B10+1+22/24))))))*24,4))</f>
        <v/>
      </c>
      <c r="N10" s="10">
        <f>IF(OR($B10="",$C10="",$D10=""),"",ROUND((IF($G10="はい",(MAX(0,MIN($U10,$X10)-MAX($T10,$T10))-MAX(0,MIN($W10,$X10)-MAX($V10,$T10))),0)+IF($H10="はい",(MAX(0,MIN($U10,$U10)-MAX($T10,$X10))-MAX(0,MIN($W10,$U10)-MAX($V10,$X10))),0)-IF($G10="はい",((MAX(0,MIN($U10,MIN($X10,($B10+0+5/24)))-MAX($T10,MAX($T10,($B10+-1+22/24))))-MAX(0,MIN($W10,MIN($X10,($B10+0+5/24)))-MAX($V10,MAX($T10,($B10+-1+22/24)))))+(MAX(0,MIN($U10,MIN($X10,($B10+1+5/24)))-MAX($T10,MAX($T10,($B10+0+22/24))))-MAX(0,MIN($W10,MIN($X10,($B10+1+5/24)))-MAX($V10,MAX($T10,($B10+0+22/24)))))+(MAX(0,MIN($U10,MIN($X10,($B10+2+5/24)))-MAX($T10,MAX($T10,($B10+1+22/24))))-MAX(0,MIN($W10,MIN($X10,($B10+2+5/24)))-MAX($V10,MAX($T10,($B10+1+22/24)))))),0)-IF($H10="はい",((MAX(0,MIN($U10,MIN($U10,($B10+0+5/24)))-MAX($T10,MAX($X10,($B10+-1+22/24))))-MAX(0,MIN($W10,MIN($U10,($B10+0+5/24)))-MAX($V10,MAX($X10,($B10+-1+22/24)))))+(MAX(0,MIN($U10,MIN($U10,($B10+1+5/24)))-MAX($T10,MAX($X10,($B10+0+22/24))))-MAX(0,MIN($W10,MIN($U10,($B10+1+5/24)))-MAX($V10,MAX($X10,($B10+0+22/24)))))+(MAX(0,MIN($U10,MIN($U10,($B10+2+5/24)))-MAX($T10,MAX($X10,($B10+1+22/24))))-MAX(0,MIN($W10,MIN($U10,($B10+2+5/24)))-MAX($V10,MAX($X10,($B10+1+22/24)))))),0))*24,4))</f>
        <v/>
      </c>
      <c r="O10" s="10">
        <f>IF(OR($B10="",$C10="",$D10=""),"",ROUND((IF($G10="はい",((MAX(0,MIN($U10,MIN($X10,($B10+0+5/24)))-MAX($T10,MAX($T10,($B10+-1+22/24))))-MAX(0,MIN($W10,MIN($X10,($B10+0+5/24)))-MAX($V10,MAX($T10,($B10+-1+22/24)))))+(MAX(0,MIN($U10,MIN($X10,($B10+1+5/24)))-MAX($T10,MAX($T10,($B10+0+22/24))))-MAX(0,MIN($W10,MIN($X10,($B10+1+5/24)))-MAX($V10,MAX($T10,($B10+0+22/24)))))+(MAX(0,MIN($U10,MIN($X10,($B10+2+5/24)))-MAX($T10,MAX($T10,($B10+1+22/24))))-MAX(0,MIN($W10,MIN($X10,($B10+2+5/24)))-MAX($V10,MAX($T10,($B10+1+22/24)))))),0)+IF($H10="はい",((MAX(0,MIN($U10,MIN($U10,($B10+0+5/24)))-MAX($T10,MAX($X10,($B10+-1+22/24))))-MAX(0,MIN($W10,MIN($U10,($B10+0+5/24)))-MAX($V10,MAX($X10,($B10+-1+22/24)))))+(MAX(0,MIN($U10,MIN($U10,($B10+1+5/24)))-MAX($T10,MAX($X10,($B10+0+22/24))))-MAX(0,MIN($W10,MIN($U10,($B10+1+5/24)))-MAX($V10,MAX($X10,($B10+0+22/24)))))+(MAX(0,MIN($U10,MIN($U10,($B10+2+5/24)))-MAX($T10,MAX($X10,($B10+1+22/24))))-MAX(0,MIN($W10,MIN($U10,($B10+2+5/24)))-MAX($V10,MAX($X10,($B10+1+22/24)))))),0))*24,4))</f>
        <v/>
      </c>
      <c r="P10" s="11">
        <f>IF(OR($B10="",$C10="",$D10=""),"",ROUND($B$3*SUMPRODUCT($J10:$O10,$J$7:$O$7),0))</f>
        <v/>
      </c>
      <c r="Q10" s="11">
        <f>IF(OR($B10="",$C10="",$D10=""),"",$P10-ROUND($B$3*$I10,0))</f>
        <v/>
      </c>
      <c r="R10" s="12">
        <f>IF(OR($B10="",$C10="",$D10=""),"",IF(ABS(SUM($J10:$O10)-$I10)&gt;0.001,"区分の合計がずれた",IF(AND($I10&gt;8,ROUND(($W10-$V10)*24,4)&lt;1),"休憩が1時間に足りない",IF(AND($I10&gt;6,ROUND(($W10-$V10)*24,4)&lt;0.75),"休憩が45分に足りない",""))))</f>
        <v/>
      </c>
      <c r="T10" s="13">
        <f>IF(OR($B10="",$C10="",$D10=""),"",$B10+$C10)</f>
        <v/>
      </c>
      <c r="U10" s="13">
        <f>IF(OR($B10="",$C10="",$D10=""),"",$B10+$D10+IF($D10&lt;=$C10,1,0))</f>
        <v/>
      </c>
      <c r="V10" s="13">
        <f>IF(OR($B10="",$C10="",$D10=""),"",IF($E10="",$U10,$B10+$E10+IF($E10&lt;$C10,1,0)))</f>
        <v/>
      </c>
      <c r="W10" s="13">
        <f>IF(OR($B10="",$C10="",$D10=""),"",IF(OR($E10="",$F10=""),$V10,$B10+$F10+IF($F10&lt;$C10,1,0)))</f>
        <v/>
      </c>
      <c r="X10" s="13">
        <f>IF(OR($B10="",$C10="",$D10=""),"",$B10+1)</f>
        <v/>
      </c>
      <c r="Y10" s="13">
        <f>IF(OR($B10="",$C10="",$D10=""),"",IF($G10="はい",MAX($T10,$X10),$T10))</f>
        <v/>
      </c>
      <c r="Z10" s="13">
        <f>IF(OR($B10="",$C10="",$D10=""),"",IF($H10="はい",MIN($U10,$X10),$U10))</f>
        <v/>
      </c>
      <c r="AA10" s="13">
        <f>IF(OR($B10="",$C10="",$D10=""),"",IF(MAX($V10,$Y10)&gt;=$Y10+8/24,$Y10+8/24,$Y10+8/24+(MAX($W10,$Y10)-MAX($V10,$Y10))))</f>
        <v/>
      </c>
    </row>
    <row r="11">
      <c r="A11" s="7" t="inlineStr">
        <is>
          <t>元日の夜勤（元日が法定休日）</t>
        </is>
      </c>
      <c r="B11" s="8" t="n">
        <v>46388</v>
      </c>
      <c r="C11" s="9" t="n">
        <v>0.9166666666666666</v>
      </c>
      <c r="D11" s="9" t="n">
        <v>0.2083333333333333</v>
      </c>
      <c r="E11" s="9" t="n">
        <v>0.08333333333333333</v>
      </c>
      <c r="F11" s="9" t="n">
        <v>0.125</v>
      </c>
      <c r="G11" s="7" t="inlineStr">
        <is>
          <t>はい</t>
        </is>
      </c>
      <c r="H11" s="7" t="inlineStr">
        <is>
          <t>いいえ</t>
        </is>
      </c>
      <c r="I11" s="10">
        <f>IF(OR($B11="",$C11="",$D11=""),"",ROUND((MAX(0,MIN($U11,$U11)-MAX($T11,$T11))-MAX(0,MIN($W11,$U11)-MAX($V11,$T11)))*24,4))</f>
        <v/>
      </c>
      <c r="J11" s="10">
        <f>IF(OR($B11="",$C11="",$D11=""),"",ROUND(((MAX(0,MIN($U11,MIN($Z11,$AA11))-MAX($T11,$Y11))-MAX(0,MIN($W11,MIN($Z11,$AA11))-MAX($V11,$Y11)))-((MAX(0,MIN($U11,MIN(MIN($Z11,$AA11),($B11+0+5/24)))-MAX($T11,MAX($Y11,($B11+-1+22/24))))-MAX(0,MIN($W11,MIN(MIN($Z11,$AA11),($B11+0+5/24)))-MAX($V11,MAX($Y11,($B11+-1+22/24)))))+(MAX(0,MIN($U11,MIN(MIN($Z11,$AA11),($B11+1+5/24)))-MAX($T11,MAX($Y11,($B11+0+22/24))))-MAX(0,MIN($W11,MIN(MIN($Z11,$AA11),($B11+1+5/24)))-MAX($V11,MAX($Y11,($B11+0+22/24)))))+(MAX(0,MIN($U11,MIN(MIN($Z11,$AA11),($B11+2+5/24)))-MAX($T11,MAX($Y11,($B11+1+22/24))))-MAX(0,MIN($W11,MIN(MIN($Z11,$AA11),($B11+2+5/24)))-MAX($V11,MAX($Y11,($B11+1+22/24)))))))*24,4))</f>
        <v/>
      </c>
      <c r="K11" s="10">
        <f>IF(OR($B11="",$C11="",$D11=""),"",ROUND(((MAX(0,MIN($U11,MIN(MIN($Z11,$AA11),($B11+0+5/24)))-MAX($T11,MAX($Y11,($B11+-1+22/24))))-MAX(0,MIN($W11,MIN(MIN($Z11,$AA11),($B11+0+5/24)))-MAX($V11,MAX($Y11,($B11+-1+22/24)))))+(MAX(0,MIN($U11,MIN(MIN($Z11,$AA11),($B11+1+5/24)))-MAX($T11,MAX($Y11,($B11+0+22/24))))-MAX(0,MIN($W11,MIN(MIN($Z11,$AA11),($B11+1+5/24)))-MAX($V11,MAX($Y11,($B11+0+22/24)))))+(MAX(0,MIN($U11,MIN(MIN($Z11,$AA11),($B11+2+5/24)))-MAX($T11,MAX($Y11,($B11+1+22/24))))-MAX(0,MIN($W11,MIN(MIN($Z11,$AA11),($B11+2+5/24)))-MAX($V11,MAX($Y11,($B11+1+22/24))))))*24,4))</f>
        <v/>
      </c>
      <c r="L11" s="10">
        <f>IF(OR($B11="",$C11="",$D11=""),"",ROUND(((MAX(0,MIN($U11,$Z11)-MAX($T11,MAX($Y11,$AA11)))-MAX(0,MIN($W11,$Z11)-MAX($V11,MAX($Y11,$AA11))))-((MAX(0,MIN($U11,MIN($Z11,($B11+0+5/24)))-MAX($T11,MAX(MAX($Y11,$AA11),($B11+-1+22/24))))-MAX(0,MIN($W11,MIN($Z11,($B11+0+5/24)))-MAX($V11,MAX(MAX($Y11,$AA11),($B11+-1+22/24)))))+(MAX(0,MIN($U11,MIN($Z11,($B11+1+5/24)))-MAX($T11,MAX(MAX($Y11,$AA11),($B11+0+22/24))))-MAX(0,MIN($W11,MIN($Z11,($B11+1+5/24)))-MAX($V11,MAX(MAX($Y11,$AA11),($B11+0+22/24)))))+(MAX(0,MIN($U11,MIN($Z11,($B11+2+5/24)))-MAX($T11,MAX(MAX($Y11,$AA11),($B11+1+22/24))))-MAX(0,MIN($W11,MIN($Z11,($B11+2+5/24)))-MAX($V11,MAX(MAX($Y11,$AA11),($B11+1+22/24)))))))*24,4))</f>
        <v/>
      </c>
      <c r="M11" s="10">
        <f>IF(OR($B11="",$C11="",$D11=""),"",ROUND(((MAX(0,MIN($U11,MIN($Z11,($B11+0+5/24)))-MAX($T11,MAX(MAX($Y11,$AA11),($B11+-1+22/24))))-MAX(0,MIN($W11,MIN($Z11,($B11+0+5/24)))-MAX($V11,MAX(MAX($Y11,$AA11),($B11+-1+22/24)))))+(MAX(0,MIN($U11,MIN($Z11,($B11+1+5/24)))-MAX($T11,MAX(MAX($Y11,$AA11),($B11+0+22/24))))-MAX(0,MIN($W11,MIN($Z11,($B11+1+5/24)))-MAX($V11,MAX(MAX($Y11,$AA11),($B11+0+22/24)))))+(MAX(0,MIN($U11,MIN($Z11,($B11+2+5/24)))-MAX($T11,MAX(MAX($Y11,$AA11),($B11+1+22/24))))-MAX(0,MIN($W11,MIN($Z11,($B11+2+5/24)))-MAX($V11,MAX(MAX($Y11,$AA11),($B11+1+22/24))))))*24,4))</f>
        <v/>
      </c>
      <c r="N11" s="10">
        <f>IF(OR($B11="",$C11="",$D11=""),"",ROUND((IF($G11="はい",(MAX(0,MIN($U11,$X11)-MAX($T11,$T11))-MAX(0,MIN($W11,$X11)-MAX($V11,$T11))),0)+IF($H11="はい",(MAX(0,MIN($U11,$U11)-MAX($T11,$X11))-MAX(0,MIN($W11,$U11)-MAX($V11,$X11))),0)-IF($G11="はい",((MAX(0,MIN($U11,MIN($X11,($B11+0+5/24)))-MAX($T11,MAX($T11,($B11+-1+22/24))))-MAX(0,MIN($W11,MIN($X11,($B11+0+5/24)))-MAX($V11,MAX($T11,($B11+-1+22/24)))))+(MAX(0,MIN($U11,MIN($X11,($B11+1+5/24)))-MAX($T11,MAX($T11,($B11+0+22/24))))-MAX(0,MIN($W11,MIN($X11,($B11+1+5/24)))-MAX($V11,MAX($T11,($B11+0+22/24)))))+(MAX(0,MIN($U11,MIN($X11,($B11+2+5/24)))-MAX($T11,MAX($T11,($B11+1+22/24))))-MAX(0,MIN($W11,MIN($X11,($B11+2+5/24)))-MAX($V11,MAX($T11,($B11+1+22/24)))))),0)-IF($H11="はい",((MAX(0,MIN($U11,MIN($U11,($B11+0+5/24)))-MAX($T11,MAX($X11,($B11+-1+22/24))))-MAX(0,MIN($W11,MIN($U11,($B11+0+5/24)))-MAX($V11,MAX($X11,($B11+-1+22/24)))))+(MAX(0,MIN($U11,MIN($U11,($B11+1+5/24)))-MAX($T11,MAX($X11,($B11+0+22/24))))-MAX(0,MIN($W11,MIN($U11,($B11+1+5/24)))-MAX($V11,MAX($X11,($B11+0+22/24)))))+(MAX(0,MIN($U11,MIN($U11,($B11+2+5/24)))-MAX($T11,MAX($X11,($B11+1+22/24))))-MAX(0,MIN($W11,MIN($U11,($B11+2+5/24)))-MAX($V11,MAX($X11,($B11+1+22/24)))))),0))*24,4))</f>
        <v/>
      </c>
      <c r="O11" s="10">
        <f>IF(OR($B11="",$C11="",$D11=""),"",ROUND((IF($G11="はい",((MAX(0,MIN($U11,MIN($X11,($B11+0+5/24)))-MAX($T11,MAX($T11,($B11+-1+22/24))))-MAX(0,MIN($W11,MIN($X11,($B11+0+5/24)))-MAX($V11,MAX($T11,($B11+-1+22/24)))))+(MAX(0,MIN($U11,MIN($X11,($B11+1+5/24)))-MAX($T11,MAX($T11,($B11+0+22/24))))-MAX(0,MIN($W11,MIN($X11,($B11+1+5/24)))-MAX($V11,MAX($T11,($B11+0+22/24)))))+(MAX(0,MIN($U11,MIN($X11,($B11+2+5/24)))-MAX($T11,MAX($T11,($B11+1+22/24))))-MAX(0,MIN($W11,MIN($X11,($B11+2+5/24)))-MAX($V11,MAX($T11,($B11+1+22/24)))))),0)+IF($H11="はい",((MAX(0,MIN($U11,MIN($U11,($B11+0+5/24)))-MAX($T11,MAX($X11,($B11+-1+22/24))))-MAX(0,MIN($W11,MIN($U11,($B11+0+5/24)))-MAX($V11,MAX($X11,($B11+-1+22/24)))))+(MAX(0,MIN($U11,MIN($U11,($B11+1+5/24)))-MAX($T11,MAX($X11,($B11+0+22/24))))-MAX(0,MIN($W11,MIN($U11,($B11+1+5/24)))-MAX($V11,MAX($X11,($B11+0+22/24)))))+(MAX(0,MIN($U11,MIN($U11,($B11+2+5/24)))-MAX($T11,MAX($X11,($B11+1+22/24))))-MAX(0,MIN($W11,MIN($U11,($B11+2+5/24)))-MAX($V11,MAX($X11,($B11+1+22/24)))))),0))*24,4))</f>
        <v/>
      </c>
      <c r="P11" s="11">
        <f>IF(OR($B11="",$C11="",$D11=""),"",ROUND($B$3*SUMPRODUCT($J11:$O11,$J$7:$O$7),0))</f>
        <v/>
      </c>
      <c r="Q11" s="11">
        <f>IF(OR($B11="",$C11="",$D11=""),"",$P11-ROUND($B$3*$I11,0))</f>
        <v/>
      </c>
      <c r="R11" s="12">
        <f>IF(OR($B11="",$C11="",$D11=""),"",IF(ABS(SUM($J11:$O11)-$I11)&gt;0.001,"区分の合計がずれた",IF(AND($I11&gt;8,ROUND(($W11-$V11)*24,4)&lt;1),"休憩が1時間に足りない",IF(AND($I11&gt;6,ROUND(($W11-$V11)*24,4)&lt;0.75),"休憩が45分に足りない",""))))</f>
        <v/>
      </c>
      <c r="T11" s="13">
        <f>IF(OR($B11="",$C11="",$D11=""),"",$B11+$C11)</f>
        <v/>
      </c>
      <c r="U11" s="13">
        <f>IF(OR($B11="",$C11="",$D11=""),"",$B11+$D11+IF($D11&lt;=$C11,1,0))</f>
        <v/>
      </c>
      <c r="V11" s="13">
        <f>IF(OR($B11="",$C11="",$D11=""),"",IF($E11="",$U11,$B11+$E11+IF($E11&lt;$C11,1,0)))</f>
        <v/>
      </c>
      <c r="W11" s="13">
        <f>IF(OR($B11="",$C11="",$D11=""),"",IF(OR($E11="",$F11=""),$V11,$B11+$F11+IF($F11&lt;$C11,1,0)))</f>
        <v/>
      </c>
      <c r="X11" s="13">
        <f>IF(OR($B11="",$C11="",$D11=""),"",$B11+1)</f>
        <v/>
      </c>
      <c r="Y11" s="13">
        <f>IF(OR($B11="",$C11="",$D11=""),"",IF($G11="はい",MAX($T11,$X11),$T11))</f>
        <v/>
      </c>
      <c r="Z11" s="13">
        <f>IF(OR($B11="",$C11="",$D11=""),"",IF($H11="はい",MIN($U11,$X11),$U11))</f>
        <v/>
      </c>
      <c r="AA11" s="13">
        <f>IF(OR($B11="",$C11="",$D11=""),"",IF(MAX($V11,$Y11)&gt;=$Y11+8/24,$Y11+8/24,$Y11+8/24+(MAX($W11,$Y11)-MAX($V11,$Y11))))</f>
        <v/>
      </c>
    </row>
    <row r="12">
      <c r="A12" s="7" t="inlineStr">
        <is>
          <t>大晦日の日勤から2時まで残業（元日が法定休日）</t>
        </is>
      </c>
      <c r="B12" s="8" t="n">
        <v>46387</v>
      </c>
      <c r="C12" s="9" t="n">
        <v>0.375</v>
      </c>
      <c r="D12" s="9" t="n">
        <v>0.08333333333333333</v>
      </c>
      <c r="E12" s="9" t="n">
        <v>0.5</v>
      </c>
      <c r="F12" s="9" t="n">
        <v>0.5416666666666666</v>
      </c>
      <c r="G12" s="7" t="inlineStr">
        <is>
          <t>いいえ</t>
        </is>
      </c>
      <c r="H12" s="7" t="inlineStr">
        <is>
          <t>はい</t>
        </is>
      </c>
      <c r="I12" s="10">
        <f>IF(OR($B12="",$C12="",$D12=""),"",ROUND((MAX(0,MIN($U12,$U12)-MAX($T12,$T12))-MAX(0,MIN($W12,$U12)-MAX($V12,$T12)))*24,4))</f>
        <v/>
      </c>
      <c r="J12" s="10">
        <f>IF(OR($B12="",$C12="",$D12=""),"",ROUND(((MAX(0,MIN($U12,MIN($Z12,$AA12))-MAX($T12,$Y12))-MAX(0,MIN($W12,MIN($Z12,$AA12))-MAX($V12,$Y12)))-((MAX(0,MIN($U12,MIN(MIN($Z12,$AA12),($B12+0+5/24)))-MAX($T12,MAX($Y12,($B12+-1+22/24))))-MAX(0,MIN($W12,MIN(MIN($Z12,$AA12),($B12+0+5/24)))-MAX($V12,MAX($Y12,($B12+-1+22/24)))))+(MAX(0,MIN($U12,MIN(MIN($Z12,$AA12),($B12+1+5/24)))-MAX($T12,MAX($Y12,($B12+0+22/24))))-MAX(0,MIN($W12,MIN(MIN($Z12,$AA12),($B12+1+5/24)))-MAX($V12,MAX($Y12,($B12+0+22/24)))))+(MAX(0,MIN($U12,MIN(MIN($Z12,$AA12),($B12+2+5/24)))-MAX($T12,MAX($Y12,($B12+1+22/24))))-MAX(0,MIN($W12,MIN(MIN($Z12,$AA12),($B12+2+5/24)))-MAX($V12,MAX($Y12,($B12+1+22/24)))))))*24,4))</f>
        <v/>
      </c>
      <c r="K12" s="10">
        <f>IF(OR($B12="",$C12="",$D12=""),"",ROUND(((MAX(0,MIN($U12,MIN(MIN($Z12,$AA12),($B12+0+5/24)))-MAX($T12,MAX($Y12,($B12+-1+22/24))))-MAX(0,MIN($W12,MIN(MIN($Z12,$AA12),($B12+0+5/24)))-MAX($V12,MAX($Y12,($B12+-1+22/24)))))+(MAX(0,MIN($U12,MIN(MIN($Z12,$AA12),($B12+1+5/24)))-MAX($T12,MAX($Y12,($B12+0+22/24))))-MAX(0,MIN($W12,MIN(MIN($Z12,$AA12),($B12+1+5/24)))-MAX($V12,MAX($Y12,($B12+0+22/24)))))+(MAX(0,MIN($U12,MIN(MIN($Z12,$AA12),($B12+2+5/24)))-MAX($T12,MAX($Y12,($B12+1+22/24))))-MAX(0,MIN($W12,MIN(MIN($Z12,$AA12),($B12+2+5/24)))-MAX($V12,MAX($Y12,($B12+1+22/24))))))*24,4))</f>
        <v/>
      </c>
      <c r="L12" s="10">
        <f>IF(OR($B12="",$C12="",$D12=""),"",ROUND(((MAX(0,MIN($U12,$Z12)-MAX($T12,MAX($Y12,$AA12)))-MAX(0,MIN($W12,$Z12)-MAX($V12,MAX($Y12,$AA12))))-((MAX(0,MIN($U12,MIN($Z12,($B12+0+5/24)))-MAX($T12,MAX(MAX($Y12,$AA12),($B12+-1+22/24))))-MAX(0,MIN($W12,MIN($Z12,($B12+0+5/24)))-MAX($V12,MAX(MAX($Y12,$AA12),($B12+-1+22/24)))))+(MAX(0,MIN($U12,MIN($Z12,($B12+1+5/24)))-MAX($T12,MAX(MAX($Y12,$AA12),($B12+0+22/24))))-MAX(0,MIN($W12,MIN($Z12,($B12+1+5/24)))-MAX($V12,MAX(MAX($Y12,$AA12),($B12+0+22/24)))))+(MAX(0,MIN($U12,MIN($Z12,($B12+2+5/24)))-MAX($T12,MAX(MAX($Y12,$AA12),($B12+1+22/24))))-MAX(0,MIN($W12,MIN($Z12,($B12+2+5/24)))-MAX($V12,MAX(MAX($Y12,$AA12),($B12+1+22/24)))))))*24,4))</f>
        <v/>
      </c>
      <c r="M12" s="10">
        <f>IF(OR($B12="",$C12="",$D12=""),"",ROUND(((MAX(0,MIN($U12,MIN($Z12,($B12+0+5/24)))-MAX($T12,MAX(MAX($Y12,$AA12),($B12+-1+22/24))))-MAX(0,MIN($W12,MIN($Z12,($B12+0+5/24)))-MAX($V12,MAX(MAX($Y12,$AA12),($B12+-1+22/24)))))+(MAX(0,MIN($U12,MIN($Z12,($B12+1+5/24)))-MAX($T12,MAX(MAX($Y12,$AA12),($B12+0+22/24))))-MAX(0,MIN($W12,MIN($Z12,($B12+1+5/24)))-MAX($V12,MAX(MAX($Y12,$AA12),($B12+0+22/24)))))+(MAX(0,MIN($U12,MIN($Z12,($B12+2+5/24)))-MAX($T12,MAX(MAX($Y12,$AA12),($B12+1+22/24))))-MAX(0,MIN($W12,MIN($Z12,($B12+2+5/24)))-MAX($V12,MAX(MAX($Y12,$AA12),($B12+1+22/24))))))*24,4))</f>
        <v/>
      </c>
      <c r="N12" s="10">
        <f>IF(OR($B12="",$C12="",$D12=""),"",ROUND((IF($G12="はい",(MAX(0,MIN($U12,$X12)-MAX($T12,$T12))-MAX(0,MIN($W12,$X12)-MAX($V12,$T12))),0)+IF($H12="はい",(MAX(0,MIN($U12,$U12)-MAX($T12,$X12))-MAX(0,MIN($W12,$U12)-MAX($V12,$X12))),0)-IF($G12="はい",((MAX(0,MIN($U12,MIN($X12,($B12+0+5/24)))-MAX($T12,MAX($T12,($B12+-1+22/24))))-MAX(0,MIN($W12,MIN($X12,($B12+0+5/24)))-MAX($V12,MAX($T12,($B12+-1+22/24)))))+(MAX(0,MIN($U12,MIN($X12,($B12+1+5/24)))-MAX($T12,MAX($T12,($B12+0+22/24))))-MAX(0,MIN($W12,MIN($X12,($B12+1+5/24)))-MAX($V12,MAX($T12,($B12+0+22/24)))))+(MAX(0,MIN($U12,MIN($X12,($B12+2+5/24)))-MAX($T12,MAX($T12,($B12+1+22/24))))-MAX(0,MIN($W12,MIN($X12,($B12+2+5/24)))-MAX($V12,MAX($T12,($B12+1+22/24)))))),0)-IF($H12="はい",((MAX(0,MIN($U12,MIN($U12,($B12+0+5/24)))-MAX($T12,MAX($X12,($B12+-1+22/24))))-MAX(0,MIN($W12,MIN($U12,($B12+0+5/24)))-MAX($V12,MAX($X12,($B12+-1+22/24)))))+(MAX(0,MIN($U12,MIN($U12,($B12+1+5/24)))-MAX($T12,MAX($X12,($B12+0+22/24))))-MAX(0,MIN($W12,MIN($U12,($B12+1+5/24)))-MAX($V12,MAX($X12,($B12+0+22/24)))))+(MAX(0,MIN($U12,MIN($U12,($B12+2+5/24)))-MAX($T12,MAX($X12,($B12+1+22/24))))-MAX(0,MIN($W12,MIN($U12,($B12+2+5/24)))-MAX($V12,MAX($X12,($B12+1+22/24)))))),0))*24,4))</f>
        <v/>
      </c>
      <c r="O12" s="10">
        <f>IF(OR($B12="",$C12="",$D12=""),"",ROUND((IF($G12="はい",((MAX(0,MIN($U12,MIN($X12,($B12+0+5/24)))-MAX($T12,MAX($T12,($B12+-1+22/24))))-MAX(0,MIN($W12,MIN($X12,($B12+0+5/24)))-MAX($V12,MAX($T12,($B12+-1+22/24)))))+(MAX(0,MIN($U12,MIN($X12,($B12+1+5/24)))-MAX($T12,MAX($T12,($B12+0+22/24))))-MAX(0,MIN($W12,MIN($X12,($B12+1+5/24)))-MAX($V12,MAX($T12,($B12+0+22/24)))))+(MAX(0,MIN($U12,MIN($X12,($B12+2+5/24)))-MAX($T12,MAX($T12,($B12+1+22/24))))-MAX(0,MIN($W12,MIN($X12,($B12+2+5/24)))-MAX($V12,MAX($T12,($B12+1+22/24)))))),0)+IF($H12="はい",((MAX(0,MIN($U12,MIN($U12,($B12+0+5/24)))-MAX($T12,MAX($X12,($B12+-1+22/24))))-MAX(0,MIN($W12,MIN($U12,($B12+0+5/24)))-MAX($V12,MAX($X12,($B12+-1+22/24)))))+(MAX(0,MIN($U12,MIN($U12,($B12+1+5/24)))-MAX($T12,MAX($X12,($B12+0+22/24))))-MAX(0,MIN($W12,MIN($U12,($B12+1+5/24)))-MAX($V12,MAX($X12,($B12+0+22/24)))))+(MAX(0,MIN($U12,MIN($U12,($B12+2+5/24)))-MAX($T12,MAX($X12,($B12+1+22/24))))-MAX(0,MIN($W12,MIN($U12,($B12+2+5/24)))-MAX($V12,MAX($X12,($B12+1+22/24)))))),0))*24,4))</f>
        <v/>
      </c>
      <c r="P12" s="11">
        <f>IF(OR($B12="",$C12="",$D12=""),"",ROUND($B$3*SUMPRODUCT($J12:$O12,$J$7:$O$7),0))</f>
        <v/>
      </c>
      <c r="Q12" s="11">
        <f>IF(OR($B12="",$C12="",$D12=""),"",$P12-ROUND($B$3*$I12,0))</f>
        <v/>
      </c>
      <c r="R12" s="12">
        <f>IF(OR($B12="",$C12="",$D12=""),"",IF(ABS(SUM($J12:$O12)-$I12)&gt;0.001,"区分の合計がずれた",IF(AND($I12&gt;8,ROUND(($W12-$V12)*24,4)&lt;1),"休憩が1時間に足りない",IF(AND($I12&gt;6,ROUND(($W12-$V12)*24,4)&lt;0.75),"休憩が45分に足りない",""))))</f>
        <v/>
      </c>
      <c r="T12" s="13">
        <f>IF(OR($B12="",$C12="",$D12=""),"",$B12+$C12)</f>
        <v/>
      </c>
      <c r="U12" s="13">
        <f>IF(OR($B12="",$C12="",$D12=""),"",$B12+$D12+IF($D12&lt;=$C12,1,0))</f>
        <v/>
      </c>
      <c r="V12" s="13">
        <f>IF(OR($B12="",$C12="",$D12=""),"",IF($E12="",$U12,$B12+$E12+IF($E12&lt;$C12,1,0)))</f>
        <v/>
      </c>
      <c r="W12" s="13">
        <f>IF(OR($B12="",$C12="",$D12=""),"",IF(OR($E12="",$F12=""),$V12,$B12+$F12+IF($F12&lt;$C12,1,0)))</f>
        <v/>
      </c>
      <c r="X12" s="13">
        <f>IF(OR($B12="",$C12="",$D12=""),"",$B12+1)</f>
        <v/>
      </c>
      <c r="Y12" s="13">
        <f>IF(OR($B12="",$C12="",$D12=""),"",IF($G12="はい",MAX($T12,$X12),$T12))</f>
        <v/>
      </c>
      <c r="Z12" s="13">
        <f>IF(OR($B12="",$C12="",$D12=""),"",IF($H12="はい",MIN($U12,$X12),$U12))</f>
        <v/>
      </c>
      <c r="AA12" s="13">
        <f>IF(OR($B12="",$C12="",$D12=""),"",IF(MAX($V12,$Y12)&gt;=$Y12+8/24,$Y12+8/24,$Y12+8/24+(MAX($W12,$Y12)-MAX($V12,$Y12))))</f>
        <v/>
      </c>
    </row>
    <row r="13">
      <c r="A13" s="7" t="inlineStr">
        <is>
          <t>大晦日の日勤から2時まで残業（元日は法定休日でない）</t>
        </is>
      </c>
      <c r="B13" s="8" t="n">
        <v>46387</v>
      </c>
      <c r="C13" s="9" t="n">
        <v>0.375</v>
      </c>
      <c r="D13" s="9" t="n">
        <v>0.08333333333333333</v>
      </c>
      <c r="E13" s="9" t="n">
        <v>0.5</v>
      </c>
      <c r="F13" s="9" t="n">
        <v>0.5416666666666666</v>
      </c>
      <c r="G13" s="7" t="inlineStr">
        <is>
          <t>いいえ</t>
        </is>
      </c>
      <c r="H13" s="7" t="inlineStr">
        <is>
          <t>いいえ</t>
        </is>
      </c>
      <c r="I13" s="10">
        <f>IF(OR($B13="",$C13="",$D13=""),"",ROUND((MAX(0,MIN($U13,$U13)-MAX($T13,$T13))-MAX(0,MIN($W13,$U13)-MAX($V13,$T13)))*24,4))</f>
        <v/>
      </c>
      <c r="J13" s="10">
        <f>IF(OR($B13="",$C13="",$D13=""),"",ROUND(((MAX(0,MIN($U13,MIN($Z13,$AA13))-MAX($T13,$Y13))-MAX(0,MIN($W13,MIN($Z13,$AA13))-MAX($V13,$Y13)))-((MAX(0,MIN($U13,MIN(MIN($Z13,$AA13),($B13+0+5/24)))-MAX($T13,MAX($Y13,($B13+-1+22/24))))-MAX(0,MIN($W13,MIN(MIN($Z13,$AA13),($B13+0+5/24)))-MAX($V13,MAX($Y13,($B13+-1+22/24)))))+(MAX(0,MIN($U13,MIN(MIN($Z13,$AA13),($B13+1+5/24)))-MAX($T13,MAX($Y13,($B13+0+22/24))))-MAX(0,MIN($W13,MIN(MIN($Z13,$AA13),($B13+1+5/24)))-MAX($V13,MAX($Y13,($B13+0+22/24)))))+(MAX(0,MIN($U13,MIN(MIN($Z13,$AA13),($B13+2+5/24)))-MAX($T13,MAX($Y13,($B13+1+22/24))))-MAX(0,MIN($W13,MIN(MIN($Z13,$AA13),($B13+2+5/24)))-MAX($V13,MAX($Y13,($B13+1+22/24)))))))*24,4))</f>
        <v/>
      </c>
      <c r="K13" s="10">
        <f>IF(OR($B13="",$C13="",$D13=""),"",ROUND(((MAX(0,MIN($U13,MIN(MIN($Z13,$AA13),($B13+0+5/24)))-MAX($T13,MAX($Y13,($B13+-1+22/24))))-MAX(0,MIN($W13,MIN(MIN($Z13,$AA13),($B13+0+5/24)))-MAX($V13,MAX($Y13,($B13+-1+22/24)))))+(MAX(0,MIN($U13,MIN(MIN($Z13,$AA13),($B13+1+5/24)))-MAX($T13,MAX($Y13,($B13+0+22/24))))-MAX(0,MIN($W13,MIN(MIN($Z13,$AA13),($B13+1+5/24)))-MAX($V13,MAX($Y13,($B13+0+22/24)))))+(MAX(0,MIN($U13,MIN(MIN($Z13,$AA13),($B13+2+5/24)))-MAX($T13,MAX($Y13,($B13+1+22/24))))-MAX(0,MIN($W13,MIN(MIN($Z13,$AA13),($B13+2+5/24)))-MAX($V13,MAX($Y13,($B13+1+22/24))))))*24,4))</f>
        <v/>
      </c>
      <c r="L13" s="10">
        <f>IF(OR($B13="",$C13="",$D13=""),"",ROUND(((MAX(0,MIN($U13,$Z13)-MAX($T13,MAX($Y13,$AA13)))-MAX(0,MIN($W13,$Z13)-MAX($V13,MAX($Y13,$AA13))))-((MAX(0,MIN($U13,MIN($Z13,($B13+0+5/24)))-MAX($T13,MAX(MAX($Y13,$AA13),($B13+-1+22/24))))-MAX(0,MIN($W13,MIN($Z13,($B13+0+5/24)))-MAX($V13,MAX(MAX($Y13,$AA13),($B13+-1+22/24)))))+(MAX(0,MIN($U13,MIN($Z13,($B13+1+5/24)))-MAX($T13,MAX(MAX($Y13,$AA13),($B13+0+22/24))))-MAX(0,MIN($W13,MIN($Z13,($B13+1+5/24)))-MAX($V13,MAX(MAX($Y13,$AA13),($B13+0+22/24)))))+(MAX(0,MIN($U13,MIN($Z13,($B13+2+5/24)))-MAX($T13,MAX(MAX($Y13,$AA13),($B13+1+22/24))))-MAX(0,MIN($W13,MIN($Z13,($B13+2+5/24)))-MAX($V13,MAX(MAX($Y13,$AA13),($B13+1+22/24)))))))*24,4))</f>
        <v/>
      </c>
      <c r="M13" s="10">
        <f>IF(OR($B13="",$C13="",$D13=""),"",ROUND(((MAX(0,MIN($U13,MIN($Z13,($B13+0+5/24)))-MAX($T13,MAX(MAX($Y13,$AA13),($B13+-1+22/24))))-MAX(0,MIN($W13,MIN($Z13,($B13+0+5/24)))-MAX($V13,MAX(MAX($Y13,$AA13),($B13+-1+22/24)))))+(MAX(0,MIN($U13,MIN($Z13,($B13+1+5/24)))-MAX($T13,MAX(MAX($Y13,$AA13),($B13+0+22/24))))-MAX(0,MIN($W13,MIN($Z13,($B13+1+5/24)))-MAX($V13,MAX(MAX($Y13,$AA13),($B13+0+22/24)))))+(MAX(0,MIN($U13,MIN($Z13,($B13+2+5/24)))-MAX($T13,MAX(MAX($Y13,$AA13),($B13+1+22/24))))-MAX(0,MIN($W13,MIN($Z13,($B13+2+5/24)))-MAX($V13,MAX(MAX($Y13,$AA13),($B13+1+22/24))))))*24,4))</f>
        <v/>
      </c>
      <c r="N13" s="10">
        <f>IF(OR($B13="",$C13="",$D13=""),"",ROUND((IF($G13="はい",(MAX(0,MIN($U13,$X13)-MAX($T13,$T13))-MAX(0,MIN($W13,$X13)-MAX($V13,$T13))),0)+IF($H13="はい",(MAX(0,MIN($U13,$U13)-MAX($T13,$X13))-MAX(0,MIN($W13,$U13)-MAX($V13,$X13))),0)-IF($G13="はい",((MAX(0,MIN($U13,MIN($X13,($B13+0+5/24)))-MAX($T13,MAX($T13,($B13+-1+22/24))))-MAX(0,MIN($W13,MIN($X13,($B13+0+5/24)))-MAX($V13,MAX($T13,($B13+-1+22/24)))))+(MAX(0,MIN($U13,MIN($X13,($B13+1+5/24)))-MAX($T13,MAX($T13,($B13+0+22/24))))-MAX(0,MIN($W13,MIN($X13,($B13+1+5/24)))-MAX($V13,MAX($T13,($B13+0+22/24)))))+(MAX(0,MIN($U13,MIN($X13,($B13+2+5/24)))-MAX($T13,MAX($T13,($B13+1+22/24))))-MAX(0,MIN($W13,MIN($X13,($B13+2+5/24)))-MAX($V13,MAX($T13,($B13+1+22/24)))))),0)-IF($H13="はい",((MAX(0,MIN($U13,MIN($U13,($B13+0+5/24)))-MAX($T13,MAX($X13,($B13+-1+22/24))))-MAX(0,MIN($W13,MIN($U13,($B13+0+5/24)))-MAX($V13,MAX($X13,($B13+-1+22/24)))))+(MAX(0,MIN($U13,MIN($U13,($B13+1+5/24)))-MAX($T13,MAX($X13,($B13+0+22/24))))-MAX(0,MIN($W13,MIN($U13,($B13+1+5/24)))-MAX($V13,MAX($X13,($B13+0+22/24)))))+(MAX(0,MIN($U13,MIN($U13,($B13+2+5/24)))-MAX($T13,MAX($X13,($B13+1+22/24))))-MAX(0,MIN($W13,MIN($U13,($B13+2+5/24)))-MAX($V13,MAX($X13,($B13+1+22/24)))))),0))*24,4))</f>
        <v/>
      </c>
      <c r="O13" s="10">
        <f>IF(OR($B13="",$C13="",$D13=""),"",ROUND((IF($G13="はい",((MAX(0,MIN($U13,MIN($X13,($B13+0+5/24)))-MAX($T13,MAX($T13,($B13+-1+22/24))))-MAX(0,MIN($W13,MIN($X13,($B13+0+5/24)))-MAX($V13,MAX($T13,($B13+-1+22/24)))))+(MAX(0,MIN($U13,MIN($X13,($B13+1+5/24)))-MAX($T13,MAX($T13,($B13+0+22/24))))-MAX(0,MIN($W13,MIN($X13,($B13+1+5/24)))-MAX($V13,MAX($T13,($B13+0+22/24)))))+(MAX(0,MIN($U13,MIN($X13,($B13+2+5/24)))-MAX($T13,MAX($T13,($B13+1+22/24))))-MAX(0,MIN($W13,MIN($X13,($B13+2+5/24)))-MAX($V13,MAX($T13,($B13+1+22/24)))))),0)+IF($H13="はい",((MAX(0,MIN($U13,MIN($U13,($B13+0+5/24)))-MAX($T13,MAX($X13,($B13+-1+22/24))))-MAX(0,MIN($W13,MIN($U13,($B13+0+5/24)))-MAX($V13,MAX($X13,($B13+-1+22/24)))))+(MAX(0,MIN($U13,MIN($U13,($B13+1+5/24)))-MAX($T13,MAX($X13,($B13+0+22/24))))-MAX(0,MIN($W13,MIN($U13,($B13+1+5/24)))-MAX($V13,MAX($X13,($B13+0+22/24)))))+(MAX(0,MIN($U13,MIN($U13,($B13+2+5/24)))-MAX($T13,MAX($X13,($B13+1+22/24))))-MAX(0,MIN($W13,MIN($U13,($B13+2+5/24)))-MAX($V13,MAX($X13,($B13+1+22/24)))))),0))*24,4))</f>
        <v/>
      </c>
      <c r="P13" s="11">
        <f>IF(OR($B13="",$C13="",$D13=""),"",ROUND($B$3*SUMPRODUCT($J13:$O13,$J$7:$O$7),0))</f>
        <v/>
      </c>
      <c r="Q13" s="11">
        <f>IF(OR($B13="",$C13="",$D13=""),"",$P13-ROUND($B$3*$I13,0))</f>
        <v/>
      </c>
      <c r="R13" s="12">
        <f>IF(OR($B13="",$C13="",$D13=""),"",IF(ABS(SUM($J13:$O13)-$I13)&gt;0.001,"区分の合計がずれた",IF(AND($I13&gt;8,ROUND(($W13-$V13)*24,4)&lt;1),"休憩が1時間に足りない",IF(AND($I13&gt;6,ROUND(($W13-$V13)*24,4)&lt;0.75),"休憩が45分に足りない",""))))</f>
        <v/>
      </c>
      <c r="T13" s="13">
        <f>IF(OR($B13="",$C13="",$D13=""),"",$B13+$C13)</f>
        <v/>
      </c>
      <c r="U13" s="13">
        <f>IF(OR($B13="",$C13="",$D13=""),"",$B13+$D13+IF($D13&lt;=$C13,1,0))</f>
        <v/>
      </c>
      <c r="V13" s="13">
        <f>IF(OR($B13="",$C13="",$D13=""),"",IF($E13="",$U13,$B13+$E13+IF($E13&lt;$C13,1,0)))</f>
        <v/>
      </c>
      <c r="W13" s="13">
        <f>IF(OR($B13="",$C13="",$D13=""),"",IF(OR($E13="",$F13=""),$V13,$B13+$F13+IF($F13&lt;$C13,1,0)))</f>
        <v/>
      </c>
      <c r="X13" s="13">
        <f>IF(OR($B13="",$C13="",$D13=""),"",$B13+1)</f>
        <v/>
      </c>
      <c r="Y13" s="13">
        <f>IF(OR($B13="",$C13="",$D13=""),"",IF($G13="はい",MAX($T13,$X13),$T13))</f>
        <v/>
      </c>
      <c r="Z13" s="13">
        <f>IF(OR($B13="",$C13="",$D13=""),"",IF($H13="はい",MIN($U13,$X13),$U13))</f>
        <v/>
      </c>
      <c r="AA13" s="13">
        <f>IF(OR($B13="",$C13="",$D13=""),"",IF(MAX($V13,$Y13)&gt;=$Y13+8/24,$Y13+8/24,$Y13+8/24+(MAX($W13,$Y13)-MAX($V13,$Y13))))</f>
        <v/>
      </c>
    </row>
    <row r="14">
      <c r="A14" s="7" t="inlineStr">
        <is>
          <t>元日の日勤（元日が法定休日）</t>
        </is>
      </c>
      <c r="B14" s="8" t="n">
        <v>46388</v>
      </c>
      <c r="C14" s="9" t="n">
        <v>0.375</v>
      </c>
      <c r="D14" s="9" t="n">
        <v>0.75</v>
      </c>
      <c r="E14" s="9" t="n">
        <v>0.5</v>
      </c>
      <c r="F14" s="9" t="n">
        <v>0.5416666666666666</v>
      </c>
      <c r="G14" s="7" t="inlineStr">
        <is>
          <t>はい</t>
        </is>
      </c>
      <c r="H14" s="7" t="inlineStr">
        <is>
          <t>いいえ</t>
        </is>
      </c>
      <c r="I14" s="10">
        <f>IF(OR($B14="",$C14="",$D14=""),"",ROUND((MAX(0,MIN($U14,$U14)-MAX($T14,$T14))-MAX(0,MIN($W14,$U14)-MAX($V14,$T14)))*24,4))</f>
        <v/>
      </c>
      <c r="J14" s="10">
        <f>IF(OR($B14="",$C14="",$D14=""),"",ROUND(((MAX(0,MIN($U14,MIN($Z14,$AA14))-MAX($T14,$Y14))-MAX(0,MIN($W14,MIN($Z14,$AA14))-MAX($V14,$Y14)))-((MAX(0,MIN($U14,MIN(MIN($Z14,$AA14),($B14+0+5/24)))-MAX($T14,MAX($Y14,($B14+-1+22/24))))-MAX(0,MIN($W14,MIN(MIN($Z14,$AA14),($B14+0+5/24)))-MAX($V14,MAX($Y14,($B14+-1+22/24)))))+(MAX(0,MIN($U14,MIN(MIN($Z14,$AA14),($B14+1+5/24)))-MAX($T14,MAX($Y14,($B14+0+22/24))))-MAX(0,MIN($W14,MIN(MIN($Z14,$AA14),($B14+1+5/24)))-MAX($V14,MAX($Y14,($B14+0+22/24)))))+(MAX(0,MIN($U14,MIN(MIN($Z14,$AA14),($B14+2+5/24)))-MAX($T14,MAX($Y14,($B14+1+22/24))))-MAX(0,MIN($W14,MIN(MIN($Z14,$AA14),($B14+2+5/24)))-MAX($V14,MAX($Y14,($B14+1+22/24)))))))*24,4))</f>
        <v/>
      </c>
      <c r="K14" s="10">
        <f>IF(OR($B14="",$C14="",$D14=""),"",ROUND(((MAX(0,MIN($U14,MIN(MIN($Z14,$AA14),($B14+0+5/24)))-MAX($T14,MAX($Y14,($B14+-1+22/24))))-MAX(0,MIN($W14,MIN(MIN($Z14,$AA14),($B14+0+5/24)))-MAX($V14,MAX($Y14,($B14+-1+22/24)))))+(MAX(0,MIN($U14,MIN(MIN($Z14,$AA14),($B14+1+5/24)))-MAX($T14,MAX($Y14,($B14+0+22/24))))-MAX(0,MIN($W14,MIN(MIN($Z14,$AA14),($B14+1+5/24)))-MAX($V14,MAX($Y14,($B14+0+22/24)))))+(MAX(0,MIN($U14,MIN(MIN($Z14,$AA14),($B14+2+5/24)))-MAX($T14,MAX($Y14,($B14+1+22/24))))-MAX(0,MIN($W14,MIN(MIN($Z14,$AA14),($B14+2+5/24)))-MAX($V14,MAX($Y14,($B14+1+22/24))))))*24,4))</f>
        <v/>
      </c>
      <c r="L14" s="10">
        <f>IF(OR($B14="",$C14="",$D14=""),"",ROUND(((MAX(0,MIN($U14,$Z14)-MAX($T14,MAX($Y14,$AA14)))-MAX(0,MIN($W14,$Z14)-MAX($V14,MAX($Y14,$AA14))))-((MAX(0,MIN($U14,MIN($Z14,($B14+0+5/24)))-MAX($T14,MAX(MAX($Y14,$AA14),($B14+-1+22/24))))-MAX(0,MIN($W14,MIN($Z14,($B14+0+5/24)))-MAX($V14,MAX(MAX($Y14,$AA14),($B14+-1+22/24)))))+(MAX(0,MIN($U14,MIN($Z14,($B14+1+5/24)))-MAX($T14,MAX(MAX($Y14,$AA14),($B14+0+22/24))))-MAX(0,MIN($W14,MIN($Z14,($B14+1+5/24)))-MAX($V14,MAX(MAX($Y14,$AA14),($B14+0+22/24)))))+(MAX(0,MIN($U14,MIN($Z14,($B14+2+5/24)))-MAX($T14,MAX(MAX($Y14,$AA14),($B14+1+22/24))))-MAX(0,MIN($W14,MIN($Z14,($B14+2+5/24)))-MAX($V14,MAX(MAX($Y14,$AA14),($B14+1+22/24)))))))*24,4))</f>
        <v/>
      </c>
      <c r="M14" s="10">
        <f>IF(OR($B14="",$C14="",$D14=""),"",ROUND(((MAX(0,MIN($U14,MIN($Z14,($B14+0+5/24)))-MAX($T14,MAX(MAX($Y14,$AA14),($B14+-1+22/24))))-MAX(0,MIN($W14,MIN($Z14,($B14+0+5/24)))-MAX($V14,MAX(MAX($Y14,$AA14),($B14+-1+22/24)))))+(MAX(0,MIN($U14,MIN($Z14,($B14+1+5/24)))-MAX($T14,MAX(MAX($Y14,$AA14),($B14+0+22/24))))-MAX(0,MIN($W14,MIN($Z14,($B14+1+5/24)))-MAX($V14,MAX(MAX($Y14,$AA14),($B14+0+22/24)))))+(MAX(0,MIN($U14,MIN($Z14,($B14+2+5/24)))-MAX($T14,MAX(MAX($Y14,$AA14),($B14+1+22/24))))-MAX(0,MIN($W14,MIN($Z14,($B14+2+5/24)))-MAX($V14,MAX(MAX($Y14,$AA14),($B14+1+22/24))))))*24,4))</f>
        <v/>
      </c>
      <c r="N14" s="10">
        <f>IF(OR($B14="",$C14="",$D14=""),"",ROUND((IF($G14="はい",(MAX(0,MIN($U14,$X14)-MAX($T14,$T14))-MAX(0,MIN($W14,$X14)-MAX($V14,$T14))),0)+IF($H14="はい",(MAX(0,MIN($U14,$U14)-MAX($T14,$X14))-MAX(0,MIN($W14,$U14)-MAX($V14,$X14))),0)-IF($G14="はい",((MAX(0,MIN($U14,MIN($X14,($B14+0+5/24)))-MAX($T14,MAX($T14,($B14+-1+22/24))))-MAX(0,MIN($W14,MIN($X14,($B14+0+5/24)))-MAX($V14,MAX($T14,($B14+-1+22/24)))))+(MAX(0,MIN($U14,MIN($X14,($B14+1+5/24)))-MAX($T14,MAX($T14,($B14+0+22/24))))-MAX(0,MIN($W14,MIN($X14,($B14+1+5/24)))-MAX($V14,MAX($T14,($B14+0+22/24)))))+(MAX(0,MIN($U14,MIN($X14,($B14+2+5/24)))-MAX($T14,MAX($T14,($B14+1+22/24))))-MAX(0,MIN($W14,MIN($X14,($B14+2+5/24)))-MAX($V14,MAX($T14,($B14+1+22/24)))))),0)-IF($H14="はい",((MAX(0,MIN($U14,MIN($U14,($B14+0+5/24)))-MAX($T14,MAX($X14,($B14+-1+22/24))))-MAX(0,MIN($W14,MIN($U14,($B14+0+5/24)))-MAX($V14,MAX($X14,($B14+-1+22/24)))))+(MAX(0,MIN($U14,MIN($U14,($B14+1+5/24)))-MAX($T14,MAX($X14,($B14+0+22/24))))-MAX(0,MIN($W14,MIN($U14,($B14+1+5/24)))-MAX($V14,MAX($X14,($B14+0+22/24)))))+(MAX(0,MIN($U14,MIN($U14,($B14+2+5/24)))-MAX($T14,MAX($X14,($B14+1+22/24))))-MAX(0,MIN($W14,MIN($U14,($B14+2+5/24)))-MAX($V14,MAX($X14,($B14+1+22/24)))))),0))*24,4))</f>
        <v/>
      </c>
      <c r="O14" s="10">
        <f>IF(OR($B14="",$C14="",$D14=""),"",ROUND((IF($G14="はい",((MAX(0,MIN($U14,MIN($X14,($B14+0+5/24)))-MAX($T14,MAX($T14,($B14+-1+22/24))))-MAX(0,MIN($W14,MIN($X14,($B14+0+5/24)))-MAX($V14,MAX($T14,($B14+-1+22/24)))))+(MAX(0,MIN($U14,MIN($X14,($B14+1+5/24)))-MAX($T14,MAX($T14,($B14+0+22/24))))-MAX(0,MIN($W14,MIN($X14,($B14+1+5/24)))-MAX($V14,MAX($T14,($B14+0+22/24)))))+(MAX(0,MIN($U14,MIN($X14,($B14+2+5/24)))-MAX($T14,MAX($T14,($B14+1+22/24))))-MAX(0,MIN($W14,MIN($X14,($B14+2+5/24)))-MAX($V14,MAX($T14,($B14+1+22/24)))))),0)+IF($H14="はい",((MAX(0,MIN($U14,MIN($U14,($B14+0+5/24)))-MAX($T14,MAX($X14,($B14+-1+22/24))))-MAX(0,MIN($W14,MIN($U14,($B14+0+5/24)))-MAX($V14,MAX($X14,($B14+-1+22/24)))))+(MAX(0,MIN($U14,MIN($U14,($B14+1+5/24)))-MAX($T14,MAX($X14,($B14+0+22/24))))-MAX(0,MIN($W14,MIN($U14,($B14+1+5/24)))-MAX($V14,MAX($X14,($B14+0+22/24)))))+(MAX(0,MIN($U14,MIN($U14,($B14+2+5/24)))-MAX($T14,MAX($X14,($B14+1+22/24))))-MAX(0,MIN($W14,MIN($U14,($B14+2+5/24)))-MAX($V14,MAX($X14,($B14+1+22/24)))))),0))*24,4))</f>
        <v/>
      </c>
      <c r="P14" s="11">
        <f>IF(OR($B14="",$C14="",$D14=""),"",ROUND($B$3*SUMPRODUCT($J14:$O14,$J$7:$O$7),0))</f>
        <v/>
      </c>
      <c r="Q14" s="11">
        <f>IF(OR($B14="",$C14="",$D14=""),"",$P14-ROUND($B$3*$I14,0))</f>
        <v/>
      </c>
      <c r="R14" s="12">
        <f>IF(OR($B14="",$C14="",$D14=""),"",IF(ABS(SUM($J14:$O14)-$I14)&gt;0.001,"区分の合計がずれた",IF(AND($I14&gt;8,ROUND(($W14-$V14)*24,4)&lt;1),"休憩が1時間に足りない",IF(AND($I14&gt;6,ROUND(($W14-$V14)*24,4)&lt;0.75),"休憩が45分に足りない",""))))</f>
        <v/>
      </c>
      <c r="T14" s="13">
        <f>IF(OR($B14="",$C14="",$D14=""),"",$B14+$C14)</f>
        <v/>
      </c>
      <c r="U14" s="13">
        <f>IF(OR($B14="",$C14="",$D14=""),"",$B14+$D14+IF($D14&lt;=$C14,1,0))</f>
        <v/>
      </c>
      <c r="V14" s="13">
        <f>IF(OR($B14="",$C14="",$D14=""),"",IF($E14="",$U14,$B14+$E14+IF($E14&lt;$C14,1,0)))</f>
        <v/>
      </c>
      <c r="W14" s="13">
        <f>IF(OR($B14="",$C14="",$D14=""),"",IF(OR($E14="",$F14=""),$V14,$B14+$F14+IF($F14&lt;$C14,1,0)))</f>
        <v/>
      </c>
      <c r="X14" s="13">
        <f>IF(OR($B14="",$C14="",$D14=""),"",$B14+1)</f>
        <v/>
      </c>
      <c r="Y14" s="13">
        <f>IF(OR($B14="",$C14="",$D14=""),"",IF($G14="はい",MAX($T14,$X14),$T14))</f>
        <v/>
      </c>
      <c r="Z14" s="13">
        <f>IF(OR($B14="",$C14="",$D14=""),"",IF($H14="はい",MIN($U14,$X14),$U14))</f>
        <v/>
      </c>
      <c r="AA14" s="13">
        <f>IF(OR($B14="",$C14="",$D14=""),"",IF(MAX($V14,$Y14)&gt;=$Y14+8/24,$Y14+8/24,$Y14+8/24+(MAX($W14,$Y14)-MAX($V14,$Y14))))</f>
        <v/>
      </c>
    </row>
    <row r="15">
      <c r="A15" s="7" t="inlineStr">
        <is>
          <t>元日の日勤（元日は法定休日でない）</t>
        </is>
      </c>
      <c r="B15" s="8" t="n">
        <v>46388</v>
      </c>
      <c r="C15" s="9" t="n">
        <v>0.375</v>
      </c>
      <c r="D15" s="9" t="n">
        <v>0.75</v>
      </c>
      <c r="E15" s="9" t="n">
        <v>0.5</v>
      </c>
      <c r="F15" s="9" t="n">
        <v>0.5416666666666666</v>
      </c>
      <c r="G15" s="7" t="inlineStr">
        <is>
          <t>いいえ</t>
        </is>
      </c>
      <c r="H15" s="7" t="inlineStr">
        <is>
          <t>いいえ</t>
        </is>
      </c>
      <c r="I15" s="10">
        <f>IF(OR($B15="",$C15="",$D15=""),"",ROUND((MAX(0,MIN($U15,$U15)-MAX($T15,$T15))-MAX(0,MIN($W15,$U15)-MAX($V15,$T15)))*24,4))</f>
        <v/>
      </c>
      <c r="J15" s="10">
        <f>IF(OR($B15="",$C15="",$D15=""),"",ROUND(((MAX(0,MIN($U15,MIN($Z15,$AA15))-MAX($T15,$Y15))-MAX(0,MIN($W15,MIN($Z15,$AA15))-MAX($V15,$Y15)))-((MAX(0,MIN($U15,MIN(MIN($Z15,$AA15),($B15+0+5/24)))-MAX($T15,MAX($Y15,($B15+-1+22/24))))-MAX(0,MIN($W15,MIN(MIN($Z15,$AA15),($B15+0+5/24)))-MAX($V15,MAX($Y15,($B15+-1+22/24)))))+(MAX(0,MIN($U15,MIN(MIN($Z15,$AA15),($B15+1+5/24)))-MAX($T15,MAX($Y15,($B15+0+22/24))))-MAX(0,MIN($W15,MIN(MIN($Z15,$AA15),($B15+1+5/24)))-MAX($V15,MAX($Y15,($B15+0+22/24)))))+(MAX(0,MIN($U15,MIN(MIN($Z15,$AA15),($B15+2+5/24)))-MAX($T15,MAX($Y15,($B15+1+22/24))))-MAX(0,MIN($W15,MIN(MIN($Z15,$AA15),($B15+2+5/24)))-MAX($V15,MAX($Y15,($B15+1+22/24)))))))*24,4))</f>
        <v/>
      </c>
      <c r="K15" s="10">
        <f>IF(OR($B15="",$C15="",$D15=""),"",ROUND(((MAX(0,MIN($U15,MIN(MIN($Z15,$AA15),($B15+0+5/24)))-MAX($T15,MAX($Y15,($B15+-1+22/24))))-MAX(0,MIN($W15,MIN(MIN($Z15,$AA15),($B15+0+5/24)))-MAX($V15,MAX($Y15,($B15+-1+22/24)))))+(MAX(0,MIN($U15,MIN(MIN($Z15,$AA15),($B15+1+5/24)))-MAX($T15,MAX($Y15,($B15+0+22/24))))-MAX(0,MIN($W15,MIN(MIN($Z15,$AA15),($B15+1+5/24)))-MAX($V15,MAX($Y15,($B15+0+22/24)))))+(MAX(0,MIN($U15,MIN(MIN($Z15,$AA15),($B15+2+5/24)))-MAX($T15,MAX($Y15,($B15+1+22/24))))-MAX(0,MIN($W15,MIN(MIN($Z15,$AA15),($B15+2+5/24)))-MAX($V15,MAX($Y15,($B15+1+22/24))))))*24,4))</f>
        <v/>
      </c>
      <c r="L15" s="10">
        <f>IF(OR($B15="",$C15="",$D15=""),"",ROUND(((MAX(0,MIN($U15,$Z15)-MAX($T15,MAX($Y15,$AA15)))-MAX(0,MIN($W15,$Z15)-MAX($V15,MAX($Y15,$AA15))))-((MAX(0,MIN($U15,MIN($Z15,($B15+0+5/24)))-MAX($T15,MAX(MAX($Y15,$AA15),($B15+-1+22/24))))-MAX(0,MIN($W15,MIN($Z15,($B15+0+5/24)))-MAX($V15,MAX(MAX($Y15,$AA15),($B15+-1+22/24)))))+(MAX(0,MIN($U15,MIN($Z15,($B15+1+5/24)))-MAX($T15,MAX(MAX($Y15,$AA15),($B15+0+22/24))))-MAX(0,MIN($W15,MIN($Z15,($B15+1+5/24)))-MAX($V15,MAX(MAX($Y15,$AA15),($B15+0+22/24)))))+(MAX(0,MIN($U15,MIN($Z15,($B15+2+5/24)))-MAX($T15,MAX(MAX($Y15,$AA15),($B15+1+22/24))))-MAX(0,MIN($W15,MIN($Z15,($B15+2+5/24)))-MAX($V15,MAX(MAX($Y15,$AA15),($B15+1+22/24)))))))*24,4))</f>
        <v/>
      </c>
      <c r="M15" s="10">
        <f>IF(OR($B15="",$C15="",$D15=""),"",ROUND(((MAX(0,MIN($U15,MIN($Z15,($B15+0+5/24)))-MAX($T15,MAX(MAX($Y15,$AA15),($B15+-1+22/24))))-MAX(0,MIN($W15,MIN($Z15,($B15+0+5/24)))-MAX($V15,MAX(MAX($Y15,$AA15),($B15+-1+22/24)))))+(MAX(0,MIN($U15,MIN($Z15,($B15+1+5/24)))-MAX($T15,MAX(MAX($Y15,$AA15),($B15+0+22/24))))-MAX(0,MIN($W15,MIN($Z15,($B15+1+5/24)))-MAX($V15,MAX(MAX($Y15,$AA15),($B15+0+22/24)))))+(MAX(0,MIN($U15,MIN($Z15,($B15+2+5/24)))-MAX($T15,MAX(MAX($Y15,$AA15),($B15+1+22/24))))-MAX(0,MIN($W15,MIN($Z15,($B15+2+5/24)))-MAX($V15,MAX(MAX($Y15,$AA15),($B15+1+22/24))))))*24,4))</f>
        <v/>
      </c>
      <c r="N15" s="10">
        <f>IF(OR($B15="",$C15="",$D15=""),"",ROUND((IF($G15="はい",(MAX(0,MIN($U15,$X15)-MAX($T15,$T15))-MAX(0,MIN($W15,$X15)-MAX($V15,$T15))),0)+IF($H15="はい",(MAX(0,MIN($U15,$U15)-MAX($T15,$X15))-MAX(0,MIN($W15,$U15)-MAX($V15,$X15))),0)-IF($G15="はい",((MAX(0,MIN($U15,MIN($X15,($B15+0+5/24)))-MAX($T15,MAX($T15,($B15+-1+22/24))))-MAX(0,MIN($W15,MIN($X15,($B15+0+5/24)))-MAX($V15,MAX($T15,($B15+-1+22/24)))))+(MAX(0,MIN($U15,MIN($X15,($B15+1+5/24)))-MAX($T15,MAX($T15,($B15+0+22/24))))-MAX(0,MIN($W15,MIN($X15,($B15+1+5/24)))-MAX($V15,MAX($T15,($B15+0+22/24)))))+(MAX(0,MIN($U15,MIN($X15,($B15+2+5/24)))-MAX($T15,MAX($T15,($B15+1+22/24))))-MAX(0,MIN($W15,MIN($X15,($B15+2+5/24)))-MAX($V15,MAX($T15,($B15+1+22/24)))))),0)-IF($H15="はい",((MAX(0,MIN($U15,MIN($U15,($B15+0+5/24)))-MAX($T15,MAX($X15,($B15+-1+22/24))))-MAX(0,MIN($W15,MIN($U15,($B15+0+5/24)))-MAX($V15,MAX($X15,($B15+-1+22/24)))))+(MAX(0,MIN($U15,MIN($U15,($B15+1+5/24)))-MAX($T15,MAX($X15,($B15+0+22/24))))-MAX(0,MIN($W15,MIN($U15,($B15+1+5/24)))-MAX($V15,MAX($X15,($B15+0+22/24)))))+(MAX(0,MIN($U15,MIN($U15,($B15+2+5/24)))-MAX($T15,MAX($X15,($B15+1+22/24))))-MAX(0,MIN($W15,MIN($U15,($B15+2+5/24)))-MAX($V15,MAX($X15,($B15+1+22/24)))))),0))*24,4))</f>
        <v/>
      </c>
      <c r="O15" s="10">
        <f>IF(OR($B15="",$C15="",$D15=""),"",ROUND((IF($G15="はい",((MAX(0,MIN($U15,MIN($X15,($B15+0+5/24)))-MAX($T15,MAX($T15,($B15+-1+22/24))))-MAX(0,MIN($W15,MIN($X15,($B15+0+5/24)))-MAX($V15,MAX($T15,($B15+-1+22/24)))))+(MAX(0,MIN($U15,MIN($X15,($B15+1+5/24)))-MAX($T15,MAX($T15,($B15+0+22/24))))-MAX(0,MIN($W15,MIN($X15,($B15+1+5/24)))-MAX($V15,MAX($T15,($B15+0+22/24)))))+(MAX(0,MIN($U15,MIN($X15,($B15+2+5/24)))-MAX($T15,MAX($T15,($B15+1+22/24))))-MAX(0,MIN($W15,MIN($X15,($B15+2+5/24)))-MAX($V15,MAX($T15,($B15+1+22/24)))))),0)+IF($H15="はい",((MAX(0,MIN($U15,MIN($U15,($B15+0+5/24)))-MAX($T15,MAX($X15,($B15+-1+22/24))))-MAX(0,MIN($W15,MIN($U15,($B15+0+5/24)))-MAX($V15,MAX($X15,($B15+-1+22/24)))))+(MAX(0,MIN($U15,MIN($U15,($B15+1+5/24)))-MAX($T15,MAX($X15,($B15+0+22/24))))-MAX(0,MIN($W15,MIN($U15,($B15+1+5/24)))-MAX($V15,MAX($X15,($B15+0+22/24)))))+(MAX(0,MIN($U15,MIN($U15,($B15+2+5/24)))-MAX($T15,MAX($X15,($B15+1+22/24))))-MAX(0,MIN($W15,MIN($U15,($B15+2+5/24)))-MAX($V15,MAX($X15,($B15+1+22/24)))))),0))*24,4))</f>
        <v/>
      </c>
      <c r="P15" s="11">
        <f>IF(OR($B15="",$C15="",$D15=""),"",ROUND($B$3*SUMPRODUCT($J15:$O15,$J$7:$O$7),0))</f>
        <v/>
      </c>
      <c r="Q15" s="11">
        <f>IF(OR($B15="",$C15="",$D15=""),"",$P15-ROUND($B$3*$I15,0))</f>
        <v/>
      </c>
      <c r="R15" s="12">
        <f>IF(OR($B15="",$C15="",$D15=""),"",IF(ABS(SUM($J15:$O15)-$I15)&gt;0.001,"区分の合計がずれた",IF(AND($I15&gt;8,ROUND(($W15-$V15)*24,4)&lt;1),"休憩が1時間に足りない",IF(AND($I15&gt;6,ROUND(($W15-$V15)*24,4)&lt;0.75),"休憩が45分に足りない",""))))</f>
        <v/>
      </c>
      <c r="T15" s="13">
        <f>IF(OR($B15="",$C15="",$D15=""),"",$B15+$C15)</f>
        <v/>
      </c>
      <c r="U15" s="13">
        <f>IF(OR($B15="",$C15="",$D15=""),"",$B15+$D15+IF($D15&lt;=$C15,1,0))</f>
        <v/>
      </c>
      <c r="V15" s="13">
        <f>IF(OR($B15="",$C15="",$D15=""),"",IF($E15="",$U15,$B15+$E15+IF($E15&lt;$C15,1,0)))</f>
        <v/>
      </c>
      <c r="W15" s="13">
        <f>IF(OR($B15="",$C15="",$D15=""),"",IF(OR($E15="",$F15=""),$V15,$B15+$F15+IF($F15&lt;$C15,1,0)))</f>
        <v/>
      </c>
      <c r="X15" s="13">
        <f>IF(OR($B15="",$C15="",$D15=""),"",$B15+1)</f>
        <v/>
      </c>
      <c r="Y15" s="13">
        <f>IF(OR($B15="",$C15="",$D15=""),"",IF($G15="はい",MAX($T15,$X15),$T15))</f>
        <v/>
      </c>
      <c r="Z15" s="13">
        <f>IF(OR($B15="",$C15="",$D15=""),"",IF($H15="はい",MIN($U15,$X15),$U15))</f>
        <v/>
      </c>
      <c r="AA15" s="13">
        <f>IF(OR($B15="",$C15="",$D15=""),"",IF(MAX($V15,$Y15)&gt;=$Y15+8/24,$Y15+8/24,$Y15+8/24+(MAX($W15,$Y15)-MAX($V15,$Y15))))</f>
        <v/>
      </c>
    </row>
    <row r="16">
      <c r="A16" s="7" t="inlineStr">
        <is>
          <t>大晦日の夜勤 休憩なし（元日は法定休日でない）</t>
        </is>
      </c>
      <c r="B16" s="8" t="n">
        <v>46387</v>
      </c>
      <c r="C16" s="9" t="n">
        <v>0.9166666666666666</v>
      </c>
      <c r="D16" s="9" t="n">
        <v>0.2083333333333333</v>
      </c>
      <c r="E16" s="9" t="n"/>
      <c r="F16" s="9" t="n"/>
      <c r="G16" s="7" t="inlineStr">
        <is>
          <t>いいえ</t>
        </is>
      </c>
      <c r="H16" s="7" t="inlineStr">
        <is>
          <t>いいえ</t>
        </is>
      </c>
      <c r="I16" s="10">
        <f>IF(OR($B16="",$C16="",$D16=""),"",ROUND((MAX(0,MIN($U16,$U16)-MAX($T16,$T16))-MAX(0,MIN($W16,$U16)-MAX($V16,$T16)))*24,4))</f>
        <v/>
      </c>
      <c r="J16" s="10">
        <f>IF(OR($B16="",$C16="",$D16=""),"",ROUND(((MAX(0,MIN($U16,MIN($Z16,$AA16))-MAX($T16,$Y16))-MAX(0,MIN($W16,MIN($Z16,$AA16))-MAX($V16,$Y16)))-((MAX(0,MIN($U16,MIN(MIN($Z16,$AA16),($B16+0+5/24)))-MAX($T16,MAX($Y16,($B16+-1+22/24))))-MAX(0,MIN($W16,MIN(MIN($Z16,$AA16),($B16+0+5/24)))-MAX($V16,MAX($Y16,($B16+-1+22/24)))))+(MAX(0,MIN($U16,MIN(MIN($Z16,$AA16),($B16+1+5/24)))-MAX($T16,MAX($Y16,($B16+0+22/24))))-MAX(0,MIN($W16,MIN(MIN($Z16,$AA16),($B16+1+5/24)))-MAX($V16,MAX($Y16,($B16+0+22/24)))))+(MAX(0,MIN($U16,MIN(MIN($Z16,$AA16),($B16+2+5/24)))-MAX($T16,MAX($Y16,($B16+1+22/24))))-MAX(0,MIN($W16,MIN(MIN($Z16,$AA16),($B16+2+5/24)))-MAX($V16,MAX($Y16,($B16+1+22/24)))))))*24,4))</f>
        <v/>
      </c>
      <c r="K16" s="10">
        <f>IF(OR($B16="",$C16="",$D16=""),"",ROUND(((MAX(0,MIN($U16,MIN(MIN($Z16,$AA16),($B16+0+5/24)))-MAX($T16,MAX($Y16,($B16+-1+22/24))))-MAX(0,MIN($W16,MIN(MIN($Z16,$AA16),($B16+0+5/24)))-MAX($V16,MAX($Y16,($B16+-1+22/24)))))+(MAX(0,MIN($U16,MIN(MIN($Z16,$AA16),($B16+1+5/24)))-MAX($T16,MAX($Y16,($B16+0+22/24))))-MAX(0,MIN($W16,MIN(MIN($Z16,$AA16),($B16+1+5/24)))-MAX($V16,MAX($Y16,($B16+0+22/24)))))+(MAX(0,MIN($U16,MIN(MIN($Z16,$AA16),($B16+2+5/24)))-MAX($T16,MAX($Y16,($B16+1+22/24))))-MAX(0,MIN($W16,MIN(MIN($Z16,$AA16),($B16+2+5/24)))-MAX($V16,MAX($Y16,($B16+1+22/24))))))*24,4))</f>
        <v/>
      </c>
      <c r="L16" s="10">
        <f>IF(OR($B16="",$C16="",$D16=""),"",ROUND(((MAX(0,MIN($U16,$Z16)-MAX($T16,MAX($Y16,$AA16)))-MAX(0,MIN($W16,$Z16)-MAX($V16,MAX($Y16,$AA16))))-((MAX(0,MIN($U16,MIN($Z16,($B16+0+5/24)))-MAX($T16,MAX(MAX($Y16,$AA16),($B16+-1+22/24))))-MAX(0,MIN($W16,MIN($Z16,($B16+0+5/24)))-MAX($V16,MAX(MAX($Y16,$AA16),($B16+-1+22/24)))))+(MAX(0,MIN($U16,MIN($Z16,($B16+1+5/24)))-MAX($T16,MAX(MAX($Y16,$AA16),($B16+0+22/24))))-MAX(0,MIN($W16,MIN($Z16,($B16+1+5/24)))-MAX($V16,MAX(MAX($Y16,$AA16),($B16+0+22/24)))))+(MAX(0,MIN($U16,MIN($Z16,($B16+2+5/24)))-MAX($T16,MAX(MAX($Y16,$AA16),($B16+1+22/24))))-MAX(0,MIN($W16,MIN($Z16,($B16+2+5/24)))-MAX($V16,MAX(MAX($Y16,$AA16),($B16+1+22/24)))))))*24,4))</f>
        <v/>
      </c>
      <c r="M16" s="10">
        <f>IF(OR($B16="",$C16="",$D16=""),"",ROUND(((MAX(0,MIN($U16,MIN($Z16,($B16+0+5/24)))-MAX($T16,MAX(MAX($Y16,$AA16),($B16+-1+22/24))))-MAX(0,MIN($W16,MIN($Z16,($B16+0+5/24)))-MAX($V16,MAX(MAX($Y16,$AA16),($B16+-1+22/24)))))+(MAX(0,MIN($U16,MIN($Z16,($B16+1+5/24)))-MAX($T16,MAX(MAX($Y16,$AA16),($B16+0+22/24))))-MAX(0,MIN($W16,MIN($Z16,($B16+1+5/24)))-MAX($V16,MAX(MAX($Y16,$AA16),($B16+0+22/24)))))+(MAX(0,MIN($U16,MIN($Z16,($B16+2+5/24)))-MAX($T16,MAX(MAX($Y16,$AA16),($B16+1+22/24))))-MAX(0,MIN($W16,MIN($Z16,($B16+2+5/24)))-MAX($V16,MAX(MAX($Y16,$AA16),($B16+1+22/24))))))*24,4))</f>
        <v/>
      </c>
      <c r="N16" s="10">
        <f>IF(OR($B16="",$C16="",$D16=""),"",ROUND((IF($G16="はい",(MAX(0,MIN($U16,$X16)-MAX($T16,$T16))-MAX(0,MIN($W16,$X16)-MAX($V16,$T16))),0)+IF($H16="はい",(MAX(0,MIN($U16,$U16)-MAX($T16,$X16))-MAX(0,MIN($W16,$U16)-MAX($V16,$X16))),0)-IF($G16="はい",((MAX(0,MIN($U16,MIN($X16,($B16+0+5/24)))-MAX($T16,MAX($T16,($B16+-1+22/24))))-MAX(0,MIN($W16,MIN($X16,($B16+0+5/24)))-MAX($V16,MAX($T16,($B16+-1+22/24)))))+(MAX(0,MIN($U16,MIN($X16,($B16+1+5/24)))-MAX($T16,MAX($T16,($B16+0+22/24))))-MAX(0,MIN($W16,MIN($X16,($B16+1+5/24)))-MAX($V16,MAX($T16,($B16+0+22/24)))))+(MAX(0,MIN($U16,MIN($X16,($B16+2+5/24)))-MAX($T16,MAX($T16,($B16+1+22/24))))-MAX(0,MIN($W16,MIN($X16,($B16+2+5/24)))-MAX($V16,MAX($T16,($B16+1+22/24)))))),0)-IF($H16="はい",((MAX(0,MIN($U16,MIN($U16,($B16+0+5/24)))-MAX($T16,MAX($X16,($B16+-1+22/24))))-MAX(0,MIN($W16,MIN($U16,($B16+0+5/24)))-MAX($V16,MAX($X16,($B16+-1+22/24)))))+(MAX(0,MIN($U16,MIN($U16,($B16+1+5/24)))-MAX($T16,MAX($X16,($B16+0+22/24))))-MAX(0,MIN($W16,MIN($U16,($B16+1+5/24)))-MAX($V16,MAX($X16,($B16+0+22/24)))))+(MAX(0,MIN($U16,MIN($U16,($B16+2+5/24)))-MAX($T16,MAX($X16,($B16+1+22/24))))-MAX(0,MIN($W16,MIN($U16,($B16+2+5/24)))-MAX($V16,MAX($X16,($B16+1+22/24)))))),0))*24,4))</f>
        <v/>
      </c>
      <c r="O16" s="10">
        <f>IF(OR($B16="",$C16="",$D16=""),"",ROUND((IF($G16="はい",((MAX(0,MIN($U16,MIN($X16,($B16+0+5/24)))-MAX($T16,MAX($T16,($B16+-1+22/24))))-MAX(0,MIN($W16,MIN($X16,($B16+0+5/24)))-MAX($V16,MAX($T16,($B16+-1+22/24)))))+(MAX(0,MIN($U16,MIN($X16,($B16+1+5/24)))-MAX($T16,MAX($T16,($B16+0+22/24))))-MAX(0,MIN($W16,MIN($X16,($B16+1+5/24)))-MAX($V16,MAX($T16,($B16+0+22/24)))))+(MAX(0,MIN($U16,MIN($X16,($B16+2+5/24)))-MAX($T16,MAX($T16,($B16+1+22/24))))-MAX(0,MIN($W16,MIN($X16,($B16+2+5/24)))-MAX($V16,MAX($T16,($B16+1+22/24)))))),0)+IF($H16="はい",((MAX(0,MIN($U16,MIN($U16,($B16+0+5/24)))-MAX($T16,MAX($X16,($B16+-1+22/24))))-MAX(0,MIN($W16,MIN($U16,($B16+0+5/24)))-MAX($V16,MAX($X16,($B16+-1+22/24)))))+(MAX(0,MIN($U16,MIN($U16,($B16+1+5/24)))-MAX($T16,MAX($X16,($B16+0+22/24))))-MAX(0,MIN($W16,MIN($U16,($B16+1+5/24)))-MAX($V16,MAX($X16,($B16+0+22/24)))))+(MAX(0,MIN($U16,MIN($U16,($B16+2+5/24)))-MAX($T16,MAX($X16,($B16+1+22/24))))-MAX(0,MIN($W16,MIN($U16,($B16+2+5/24)))-MAX($V16,MAX($X16,($B16+1+22/24)))))),0))*24,4))</f>
        <v/>
      </c>
      <c r="P16" s="11">
        <f>IF(OR($B16="",$C16="",$D16=""),"",ROUND($B$3*SUMPRODUCT($J16:$O16,$J$7:$O$7),0))</f>
        <v/>
      </c>
      <c r="Q16" s="11">
        <f>IF(OR($B16="",$C16="",$D16=""),"",$P16-ROUND($B$3*$I16,0))</f>
        <v/>
      </c>
      <c r="R16" s="12">
        <f>IF(OR($B16="",$C16="",$D16=""),"",IF(ABS(SUM($J16:$O16)-$I16)&gt;0.001,"区分の合計がずれた",IF(AND($I16&gt;8,ROUND(($W16-$V16)*24,4)&lt;1),"休憩が1時間に足りない",IF(AND($I16&gt;6,ROUND(($W16-$V16)*24,4)&lt;0.75),"休憩が45分に足りない",""))))</f>
        <v/>
      </c>
      <c r="T16" s="13">
        <f>IF(OR($B16="",$C16="",$D16=""),"",$B16+$C16)</f>
        <v/>
      </c>
      <c r="U16" s="13">
        <f>IF(OR($B16="",$C16="",$D16=""),"",$B16+$D16+IF($D16&lt;=$C16,1,0))</f>
        <v/>
      </c>
      <c r="V16" s="13">
        <f>IF(OR($B16="",$C16="",$D16=""),"",IF($E16="",$U16,$B16+$E16+IF($E16&lt;$C16,1,0)))</f>
        <v/>
      </c>
      <c r="W16" s="13">
        <f>IF(OR($B16="",$C16="",$D16=""),"",IF(OR($E16="",$F16=""),$V16,$B16+$F16+IF($F16&lt;$C16,1,0)))</f>
        <v/>
      </c>
      <c r="X16" s="13">
        <f>IF(OR($B16="",$C16="",$D16=""),"",$B16+1)</f>
        <v/>
      </c>
      <c r="Y16" s="13">
        <f>IF(OR($B16="",$C16="",$D16=""),"",IF($G16="はい",MAX($T16,$X16),$T16))</f>
        <v/>
      </c>
      <c r="Z16" s="13">
        <f>IF(OR($B16="",$C16="",$D16=""),"",IF($H16="はい",MIN($U16,$X16),$U16))</f>
        <v/>
      </c>
      <c r="AA16" s="13">
        <f>IF(OR($B16="",$C16="",$D16=""),"",IF(MAX($V16,$Y16)&gt;=$Y16+8/24,$Y16+8/24,$Y16+8/24+(MAX($W16,$Y16)-MAX($V16,$Y16))))</f>
        <v/>
      </c>
    </row>
    <row r="17">
      <c r="A17" s="7" t="inlineStr"/>
      <c r="B17" s="8" t="n"/>
      <c r="C17" s="9" t="n"/>
      <c r="D17" s="9" t="n"/>
      <c r="E17" s="9" t="n"/>
      <c r="F17" s="9" t="n"/>
      <c r="G17" s="7" t="inlineStr">
        <is>
          <t>いいえ</t>
        </is>
      </c>
      <c r="H17" s="7" t="inlineStr">
        <is>
          <t>いいえ</t>
        </is>
      </c>
      <c r="I17" s="10">
        <f>IF(OR($B17="",$C17="",$D17=""),"",ROUND((MAX(0,MIN($U17,$U17)-MAX($T17,$T17))-MAX(0,MIN($W17,$U17)-MAX($V17,$T17)))*24,4))</f>
        <v/>
      </c>
      <c r="J17" s="10">
        <f>IF(OR($B17="",$C17="",$D17=""),"",ROUND(((MAX(0,MIN($U17,MIN($Z17,$AA17))-MAX($T17,$Y17))-MAX(0,MIN($W17,MIN($Z17,$AA17))-MAX($V17,$Y17)))-((MAX(0,MIN($U17,MIN(MIN($Z17,$AA17),($B17+0+5/24)))-MAX($T17,MAX($Y17,($B17+-1+22/24))))-MAX(0,MIN($W17,MIN(MIN($Z17,$AA17),($B17+0+5/24)))-MAX($V17,MAX($Y17,($B17+-1+22/24)))))+(MAX(0,MIN($U17,MIN(MIN($Z17,$AA17),($B17+1+5/24)))-MAX($T17,MAX($Y17,($B17+0+22/24))))-MAX(0,MIN($W17,MIN(MIN($Z17,$AA17),($B17+1+5/24)))-MAX($V17,MAX($Y17,($B17+0+22/24)))))+(MAX(0,MIN($U17,MIN(MIN($Z17,$AA17),($B17+2+5/24)))-MAX($T17,MAX($Y17,($B17+1+22/24))))-MAX(0,MIN($W17,MIN(MIN($Z17,$AA17),($B17+2+5/24)))-MAX($V17,MAX($Y17,($B17+1+22/24)))))))*24,4))</f>
        <v/>
      </c>
      <c r="K17" s="10">
        <f>IF(OR($B17="",$C17="",$D17=""),"",ROUND(((MAX(0,MIN($U17,MIN(MIN($Z17,$AA17),($B17+0+5/24)))-MAX($T17,MAX($Y17,($B17+-1+22/24))))-MAX(0,MIN($W17,MIN(MIN($Z17,$AA17),($B17+0+5/24)))-MAX($V17,MAX($Y17,($B17+-1+22/24)))))+(MAX(0,MIN($U17,MIN(MIN($Z17,$AA17),($B17+1+5/24)))-MAX($T17,MAX($Y17,($B17+0+22/24))))-MAX(0,MIN($W17,MIN(MIN($Z17,$AA17),($B17+1+5/24)))-MAX($V17,MAX($Y17,($B17+0+22/24)))))+(MAX(0,MIN($U17,MIN(MIN($Z17,$AA17),($B17+2+5/24)))-MAX($T17,MAX($Y17,($B17+1+22/24))))-MAX(0,MIN($W17,MIN(MIN($Z17,$AA17),($B17+2+5/24)))-MAX($V17,MAX($Y17,($B17+1+22/24))))))*24,4))</f>
        <v/>
      </c>
      <c r="L17" s="10">
        <f>IF(OR($B17="",$C17="",$D17=""),"",ROUND(((MAX(0,MIN($U17,$Z17)-MAX($T17,MAX($Y17,$AA17)))-MAX(0,MIN($W17,$Z17)-MAX($V17,MAX($Y17,$AA17))))-((MAX(0,MIN($U17,MIN($Z17,($B17+0+5/24)))-MAX($T17,MAX(MAX($Y17,$AA17),($B17+-1+22/24))))-MAX(0,MIN($W17,MIN($Z17,($B17+0+5/24)))-MAX($V17,MAX(MAX($Y17,$AA17),($B17+-1+22/24)))))+(MAX(0,MIN($U17,MIN($Z17,($B17+1+5/24)))-MAX($T17,MAX(MAX($Y17,$AA17),($B17+0+22/24))))-MAX(0,MIN($W17,MIN($Z17,($B17+1+5/24)))-MAX($V17,MAX(MAX($Y17,$AA17),($B17+0+22/24)))))+(MAX(0,MIN($U17,MIN($Z17,($B17+2+5/24)))-MAX($T17,MAX(MAX($Y17,$AA17),($B17+1+22/24))))-MAX(0,MIN($W17,MIN($Z17,($B17+2+5/24)))-MAX($V17,MAX(MAX($Y17,$AA17),($B17+1+22/24)))))))*24,4))</f>
        <v/>
      </c>
      <c r="M17" s="10">
        <f>IF(OR($B17="",$C17="",$D17=""),"",ROUND(((MAX(0,MIN($U17,MIN($Z17,($B17+0+5/24)))-MAX($T17,MAX(MAX($Y17,$AA17),($B17+-1+22/24))))-MAX(0,MIN($W17,MIN($Z17,($B17+0+5/24)))-MAX($V17,MAX(MAX($Y17,$AA17),($B17+-1+22/24)))))+(MAX(0,MIN($U17,MIN($Z17,($B17+1+5/24)))-MAX($T17,MAX(MAX($Y17,$AA17),($B17+0+22/24))))-MAX(0,MIN($W17,MIN($Z17,($B17+1+5/24)))-MAX($V17,MAX(MAX($Y17,$AA17),($B17+0+22/24)))))+(MAX(0,MIN($U17,MIN($Z17,($B17+2+5/24)))-MAX($T17,MAX(MAX($Y17,$AA17),($B17+1+22/24))))-MAX(0,MIN($W17,MIN($Z17,($B17+2+5/24)))-MAX($V17,MAX(MAX($Y17,$AA17),($B17+1+22/24))))))*24,4))</f>
        <v/>
      </c>
      <c r="N17" s="10">
        <f>IF(OR($B17="",$C17="",$D17=""),"",ROUND((IF($G17="はい",(MAX(0,MIN($U17,$X17)-MAX($T17,$T17))-MAX(0,MIN($W17,$X17)-MAX($V17,$T17))),0)+IF($H17="はい",(MAX(0,MIN($U17,$U17)-MAX($T17,$X17))-MAX(0,MIN($W17,$U17)-MAX($V17,$X17))),0)-IF($G17="はい",((MAX(0,MIN($U17,MIN($X17,($B17+0+5/24)))-MAX($T17,MAX($T17,($B17+-1+22/24))))-MAX(0,MIN($W17,MIN($X17,($B17+0+5/24)))-MAX($V17,MAX($T17,($B17+-1+22/24)))))+(MAX(0,MIN($U17,MIN($X17,($B17+1+5/24)))-MAX($T17,MAX($T17,($B17+0+22/24))))-MAX(0,MIN($W17,MIN($X17,($B17+1+5/24)))-MAX($V17,MAX($T17,($B17+0+22/24)))))+(MAX(0,MIN($U17,MIN($X17,($B17+2+5/24)))-MAX($T17,MAX($T17,($B17+1+22/24))))-MAX(0,MIN($W17,MIN($X17,($B17+2+5/24)))-MAX($V17,MAX($T17,($B17+1+22/24)))))),0)-IF($H17="はい",((MAX(0,MIN($U17,MIN($U17,($B17+0+5/24)))-MAX($T17,MAX($X17,($B17+-1+22/24))))-MAX(0,MIN($W17,MIN($U17,($B17+0+5/24)))-MAX($V17,MAX($X17,($B17+-1+22/24)))))+(MAX(0,MIN($U17,MIN($U17,($B17+1+5/24)))-MAX($T17,MAX($X17,($B17+0+22/24))))-MAX(0,MIN($W17,MIN($U17,($B17+1+5/24)))-MAX($V17,MAX($X17,($B17+0+22/24)))))+(MAX(0,MIN($U17,MIN($U17,($B17+2+5/24)))-MAX($T17,MAX($X17,($B17+1+22/24))))-MAX(0,MIN($W17,MIN($U17,($B17+2+5/24)))-MAX($V17,MAX($X17,($B17+1+22/24)))))),0))*24,4))</f>
        <v/>
      </c>
      <c r="O17" s="10">
        <f>IF(OR($B17="",$C17="",$D17=""),"",ROUND((IF($G17="はい",((MAX(0,MIN($U17,MIN($X17,($B17+0+5/24)))-MAX($T17,MAX($T17,($B17+-1+22/24))))-MAX(0,MIN($W17,MIN($X17,($B17+0+5/24)))-MAX($V17,MAX($T17,($B17+-1+22/24)))))+(MAX(0,MIN($U17,MIN($X17,($B17+1+5/24)))-MAX($T17,MAX($T17,($B17+0+22/24))))-MAX(0,MIN($W17,MIN($X17,($B17+1+5/24)))-MAX($V17,MAX($T17,($B17+0+22/24)))))+(MAX(0,MIN($U17,MIN($X17,($B17+2+5/24)))-MAX($T17,MAX($T17,($B17+1+22/24))))-MAX(0,MIN($W17,MIN($X17,($B17+2+5/24)))-MAX($V17,MAX($T17,($B17+1+22/24)))))),0)+IF($H17="はい",((MAX(0,MIN($U17,MIN($U17,($B17+0+5/24)))-MAX($T17,MAX($X17,($B17+-1+22/24))))-MAX(0,MIN($W17,MIN($U17,($B17+0+5/24)))-MAX($V17,MAX($X17,($B17+-1+22/24)))))+(MAX(0,MIN($U17,MIN($U17,($B17+1+5/24)))-MAX($T17,MAX($X17,($B17+0+22/24))))-MAX(0,MIN($W17,MIN($U17,($B17+1+5/24)))-MAX($V17,MAX($X17,($B17+0+22/24)))))+(MAX(0,MIN($U17,MIN($U17,($B17+2+5/24)))-MAX($T17,MAX($X17,($B17+1+22/24))))-MAX(0,MIN($W17,MIN($U17,($B17+2+5/24)))-MAX($V17,MAX($X17,($B17+1+22/24)))))),0))*24,4))</f>
        <v/>
      </c>
      <c r="P17" s="11">
        <f>IF(OR($B17="",$C17="",$D17=""),"",ROUND($B$3*SUMPRODUCT($J17:$O17,$J$7:$O$7),0))</f>
        <v/>
      </c>
      <c r="Q17" s="11">
        <f>IF(OR($B17="",$C17="",$D17=""),"",$P17-ROUND($B$3*$I17,0))</f>
        <v/>
      </c>
      <c r="R17" s="12">
        <f>IF(OR($B17="",$C17="",$D17=""),"",IF(ABS(SUM($J17:$O17)-$I17)&gt;0.001,"区分の合計がずれた",IF(AND($I17&gt;8,ROUND(($W17-$V17)*24,4)&lt;1),"休憩が1時間に足りない",IF(AND($I17&gt;6,ROUND(($W17-$V17)*24,4)&lt;0.75),"休憩が45分に足りない",""))))</f>
        <v/>
      </c>
      <c r="T17" s="13">
        <f>IF(OR($B17="",$C17="",$D17=""),"",$B17+$C17)</f>
        <v/>
      </c>
      <c r="U17" s="13">
        <f>IF(OR($B17="",$C17="",$D17=""),"",$B17+$D17+IF($D17&lt;=$C17,1,0))</f>
        <v/>
      </c>
      <c r="V17" s="13">
        <f>IF(OR($B17="",$C17="",$D17=""),"",IF($E17="",$U17,$B17+$E17+IF($E17&lt;$C17,1,0)))</f>
        <v/>
      </c>
      <c r="W17" s="13">
        <f>IF(OR($B17="",$C17="",$D17=""),"",IF(OR($E17="",$F17=""),$V17,$B17+$F17+IF($F17&lt;$C17,1,0)))</f>
        <v/>
      </c>
      <c r="X17" s="13">
        <f>IF(OR($B17="",$C17="",$D17=""),"",$B17+1)</f>
        <v/>
      </c>
      <c r="Y17" s="13">
        <f>IF(OR($B17="",$C17="",$D17=""),"",IF($G17="はい",MAX($T17,$X17),$T17))</f>
        <v/>
      </c>
      <c r="Z17" s="13">
        <f>IF(OR($B17="",$C17="",$D17=""),"",IF($H17="はい",MIN($U17,$X17),$U17))</f>
        <v/>
      </c>
      <c r="AA17" s="13">
        <f>IF(OR($B17="",$C17="",$D17=""),"",IF(MAX($V17,$Y17)&gt;=$Y17+8/24,$Y17+8/24,$Y17+8/24+(MAX($W17,$Y17)-MAX($V17,$Y17))))</f>
        <v/>
      </c>
    </row>
    <row r="18">
      <c r="A18" s="7" t="inlineStr"/>
      <c r="B18" s="8" t="n"/>
      <c r="C18" s="9" t="n"/>
      <c r="D18" s="9" t="n"/>
      <c r="E18" s="9" t="n"/>
      <c r="F18" s="9" t="n"/>
      <c r="G18" s="7" t="inlineStr">
        <is>
          <t>いいえ</t>
        </is>
      </c>
      <c r="H18" s="7" t="inlineStr">
        <is>
          <t>いいえ</t>
        </is>
      </c>
      <c r="I18" s="10">
        <f>IF(OR($B18="",$C18="",$D18=""),"",ROUND((MAX(0,MIN($U18,$U18)-MAX($T18,$T18))-MAX(0,MIN($W18,$U18)-MAX($V18,$T18)))*24,4))</f>
        <v/>
      </c>
      <c r="J18" s="10">
        <f>IF(OR($B18="",$C18="",$D18=""),"",ROUND(((MAX(0,MIN($U18,MIN($Z18,$AA18))-MAX($T18,$Y18))-MAX(0,MIN($W18,MIN($Z18,$AA18))-MAX($V18,$Y18)))-((MAX(0,MIN($U18,MIN(MIN($Z18,$AA18),($B18+0+5/24)))-MAX($T18,MAX($Y18,($B18+-1+22/24))))-MAX(0,MIN($W18,MIN(MIN($Z18,$AA18),($B18+0+5/24)))-MAX($V18,MAX($Y18,($B18+-1+22/24)))))+(MAX(0,MIN($U18,MIN(MIN($Z18,$AA18),($B18+1+5/24)))-MAX($T18,MAX($Y18,($B18+0+22/24))))-MAX(0,MIN($W18,MIN(MIN($Z18,$AA18),($B18+1+5/24)))-MAX($V18,MAX($Y18,($B18+0+22/24)))))+(MAX(0,MIN($U18,MIN(MIN($Z18,$AA18),($B18+2+5/24)))-MAX($T18,MAX($Y18,($B18+1+22/24))))-MAX(0,MIN($W18,MIN(MIN($Z18,$AA18),($B18+2+5/24)))-MAX($V18,MAX($Y18,($B18+1+22/24)))))))*24,4))</f>
        <v/>
      </c>
      <c r="K18" s="10">
        <f>IF(OR($B18="",$C18="",$D18=""),"",ROUND(((MAX(0,MIN($U18,MIN(MIN($Z18,$AA18),($B18+0+5/24)))-MAX($T18,MAX($Y18,($B18+-1+22/24))))-MAX(0,MIN($W18,MIN(MIN($Z18,$AA18),($B18+0+5/24)))-MAX($V18,MAX($Y18,($B18+-1+22/24)))))+(MAX(0,MIN($U18,MIN(MIN($Z18,$AA18),($B18+1+5/24)))-MAX($T18,MAX($Y18,($B18+0+22/24))))-MAX(0,MIN($W18,MIN(MIN($Z18,$AA18),($B18+1+5/24)))-MAX($V18,MAX($Y18,($B18+0+22/24)))))+(MAX(0,MIN($U18,MIN(MIN($Z18,$AA18),($B18+2+5/24)))-MAX($T18,MAX($Y18,($B18+1+22/24))))-MAX(0,MIN($W18,MIN(MIN($Z18,$AA18),($B18+2+5/24)))-MAX($V18,MAX($Y18,($B18+1+22/24))))))*24,4))</f>
        <v/>
      </c>
      <c r="L18" s="10">
        <f>IF(OR($B18="",$C18="",$D18=""),"",ROUND(((MAX(0,MIN($U18,$Z18)-MAX($T18,MAX($Y18,$AA18)))-MAX(0,MIN($W18,$Z18)-MAX($V18,MAX($Y18,$AA18))))-((MAX(0,MIN($U18,MIN($Z18,($B18+0+5/24)))-MAX($T18,MAX(MAX($Y18,$AA18),($B18+-1+22/24))))-MAX(0,MIN($W18,MIN($Z18,($B18+0+5/24)))-MAX($V18,MAX(MAX($Y18,$AA18),($B18+-1+22/24)))))+(MAX(0,MIN($U18,MIN($Z18,($B18+1+5/24)))-MAX($T18,MAX(MAX($Y18,$AA18),($B18+0+22/24))))-MAX(0,MIN($W18,MIN($Z18,($B18+1+5/24)))-MAX($V18,MAX(MAX($Y18,$AA18),($B18+0+22/24)))))+(MAX(0,MIN($U18,MIN($Z18,($B18+2+5/24)))-MAX($T18,MAX(MAX($Y18,$AA18),($B18+1+22/24))))-MAX(0,MIN($W18,MIN($Z18,($B18+2+5/24)))-MAX($V18,MAX(MAX($Y18,$AA18),($B18+1+22/24)))))))*24,4))</f>
        <v/>
      </c>
      <c r="M18" s="10">
        <f>IF(OR($B18="",$C18="",$D18=""),"",ROUND(((MAX(0,MIN($U18,MIN($Z18,($B18+0+5/24)))-MAX($T18,MAX(MAX($Y18,$AA18),($B18+-1+22/24))))-MAX(0,MIN($W18,MIN($Z18,($B18+0+5/24)))-MAX($V18,MAX(MAX($Y18,$AA18),($B18+-1+22/24)))))+(MAX(0,MIN($U18,MIN($Z18,($B18+1+5/24)))-MAX($T18,MAX(MAX($Y18,$AA18),($B18+0+22/24))))-MAX(0,MIN($W18,MIN($Z18,($B18+1+5/24)))-MAX($V18,MAX(MAX($Y18,$AA18),($B18+0+22/24)))))+(MAX(0,MIN($U18,MIN($Z18,($B18+2+5/24)))-MAX($T18,MAX(MAX($Y18,$AA18),($B18+1+22/24))))-MAX(0,MIN($W18,MIN($Z18,($B18+2+5/24)))-MAX($V18,MAX(MAX($Y18,$AA18),($B18+1+22/24))))))*24,4))</f>
        <v/>
      </c>
      <c r="N18" s="10">
        <f>IF(OR($B18="",$C18="",$D18=""),"",ROUND((IF($G18="はい",(MAX(0,MIN($U18,$X18)-MAX($T18,$T18))-MAX(0,MIN($W18,$X18)-MAX($V18,$T18))),0)+IF($H18="はい",(MAX(0,MIN($U18,$U18)-MAX($T18,$X18))-MAX(0,MIN($W18,$U18)-MAX($V18,$X18))),0)-IF($G18="はい",((MAX(0,MIN($U18,MIN($X18,($B18+0+5/24)))-MAX($T18,MAX($T18,($B18+-1+22/24))))-MAX(0,MIN($W18,MIN($X18,($B18+0+5/24)))-MAX($V18,MAX($T18,($B18+-1+22/24)))))+(MAX(0,MIN($U18,MIN($X18,($B18+1+5/24)))-MAX($T18,MAX($T18,($B18+0+22/24))))-MAX(0,MIN($W18,MIN($X18,($B18+1+5/24)))-MAX($V18,MAX($T18,($B18+0+22/24)))))+(MAX(0,MIN($U18,MIN($X18,($B18+2+5/24)))-MAX($T18,MAX($T18,($B18+1+22/24))))-MAX(0,MIN($W18,MIN($X18,($B18+2+5/24)))-MAX($V18,MAX($T18,($B18+1+22/24)))))),0)-IF($H18="はい",((MAX(0,MIN($U18,MIN($U18,($B18+0+5/24)))-MAX($T18,MAX($X18,($B18+-1+22/24))))-MAX(0,MIN($W18,MIN($U18,($B18+0+5/24)))-MAX($V18,MAX($X18,($B18+-1+22/24)))))+(MAX(0,MIN($U18,MIN($U18,($B18+1+5/24)))-MAX($T18,MAX($X18,($B18+0+22/24))))-MAX(0,MIN($W18,MIN($U18,($B18+1+5/24)))-MAX($V18,MAX($X18,($B18+0+22/24)))))+(MAX(0,MIN($U18,MIN($U18,($B18+2+5/24)))-MAX($T18,MAX($X18,($B18+1+22/24))))-MAX(0,MIN($W18,MIN($U18,($B18+2+5/24)))-MAX($V18,MAX($X18,($B18+1+22/24)))))),0))*24,4))</f>
        <v/>
      </c>
      <c r="O18" s="10">
        <f>IF(OR($B18="",$C18="",$D18=""),"",ROUND((IF($G18="はい",((MAX(0,MIN($U18,MIN($X18,($B18+0+5/24)))-MAX($T18,MAX($T18,($B18+-1+22/24))))-MAX(0,MIN($W18,MIN($X18,($B18+0+5/24)))-MAX($V18,MAX($T18,($B18+-1+22/24)))))+(MAX(0,MIN($U18,MIN($X18,($B18+1+5/24)))-MAX($T18,MAX($T18,($B18+0+22/24))))-MAX(0,MIN($W18,MIN($X18,($B18+1+5/24)))-MAX($V18,MAX($T18,($B18+0+22/24)))))+(MAX(0,MIN($U18,MIN($X18,($B18+2+5/24)))-MAX($T18,MAX($T18,($B18+1+22/24))))-MAX(0,MIN($W18,MIN($X18,($B18+2+5/24)))-MAX($V18,MAX($T18,($B18+1+22/24)))))),0)+IF($H18="はい",((MAX(0,MIN($U18,MIN($U18,($B18+0+5/24)))-MAX($T18,MAX($X18,($B18+-1+22/24))))-MAX(0,MIN($W18,MIN($U18,($B18+0+5/24)))-MAX($V18,MAX($X18,($B18+-1+22/24)))))+(MAX(0,MIN($U18,MIN($U18,($B18+1+5/24)))-MAX($T18,MAX($X18,($B18+0+22/24))))-MAX(0,MIN($W18,MIN($U18,($B18+1+5/24)))-MAX($V18,MAX($X18,($B18+0+22/24)))))+(MAX(0,MIN($U18,MIN($U18,($B18+2+5/24)))-MAX($T18,MAX($X18,($B18+1+22/24))))-MAX(0,MIN($W18,MIN($U18,($B18+2+5/24)))-MAX($V18,MAX($X18,($B18+1+22/24)))))),0))*24,4))</f>
        <v/>
      </c>
      <c r="P18" s="11">
        <f>IF(OR($B18="",$C18="",$D18=""),"",ROUND($B$3*SUMPRODUCT($J18:$O18,$J$7:$O$7),0))</f>
        <v/>
      </c>
      <c r="Q18" s="11">
        <f>IF(OR($B18="",$C18="",$D18=""),"",$P18-ROUND($B$3*$I18,0))</f>
        <v/>
      </c>
      <c r="R18" s="12">
        <f>IF(OR($B18="",$C18="",$D18=""),"",IF(ABS(SUM($J18:$O18)-$I18)&gt;0.001,"区分の合計がずれた",IF(AND($I18&gt;8,ROUND(($W18-$V18)*24,4)&lt;1),"休憩が1時間に足りない",IF(AND($I18&gt;6,ROUND(($W18-$V18)*24,4)&lt;0.75),"休憩が45分に足りない",""))))</f>
        <v/>
      </c>
      <c r="T18" s="13">
        <f>IF(OR($B18="",$C18="",$D18=""),"",$B18+$C18)</f>
        <v/>
      </c>
      <c r="U18" s="13">
        <f>IF(OR($B18="",$C18="",$D18=""),"",$B18+$D18+IF($D18&lt;=$C18,1,0))</f>
        <v/>
      </c>
      <c r="V18" s="13">
        <f>IF(OR($B18="",$C18="",$D18=""),"",IF($E18="",$U18,$B18+$E18+IF($E18&lt;$C18,1,0)))</f>
        <v/>
      </c>
      <c r="W18" s="13">
        <f>IF(OR($B18="",$C18="",$D18=""),"",IF(OR($E18="",$F18=""),$V18,$B18+$F18+IF($F18&lt;$C18,1,0)))</f>
        <v/>
      </c>
      <c r="X18" s="13">
        <f>IF(OR($B18="",$C18="",$D18=""),"",$B18+1)</f>
        <v/>
      </c>
      <c r="Y18" s="13">
        <f>IF(OR($B18="",$C18="",$D18=""),"",IF($G18="はい",MAX($T18,$X18),$T18))</f>
        <v/>
      </c>
      <c r="Z18" s="13">
        <f>IF(OR($B18="",$C18="",$D18=""),"",IF($H18="はい",MIN($U18,$X18),$U18))</f>
        <v/>
      </c>
      <c r="AA18" s="13">
        <f>IF(OR($B18="",$C18="",$D18=""),"",IF(MAX($V18,$Y18)&gt;=$Y18+8/24,$Y18+8/24,$Y18+8/24+(MAX($W18,$Y18)-MAX($V18,$Y18))))</f>
        <v/>
      </c>
    </row>
    <row r="19">
      <c r="A19" s="7" t="inlineStr"/>
      <c r="B19" s="8" t="n"/>
      <c r="C19" s="9" t="n"/>
      <c r="D19" s="9" t="n"/>
      <c r="E19" s="9" t="n"/>
      <c r="F19" s="9" t="n"/>
      <c r="G19" s="7" t="inlineStr">
        <is>
          <t>いいえ</t>
        </is>
      </c>
      <c r="H19" s="7" t="inlineStr">
        <is>
          <t>いいえ</t>
        </is>
      </c>
      <c r="I19" s="10">
        <f>IF(OR($B19="",$C19="",$D19=""),"",ROUND((MAX(0,MIN($U19,$U19)-MAX($T19,$T19))-MAX(0,MIN($W19,$U19)-MAX($V19,$T19)))*24,4))</f>
        <v/>
      </c>
      <c r="J19" s="10">
        <f>IF(OR($B19="",$C19="",$D19=""),"",ROUND(((MAX(0,MIN($U19,MIN($Z19,$AA19))-MAX($T19,$Y19))-MAX(0,MIN($W19,MIN($Z19,$AA19))-MAX($V19,$Y19)))-((MAX(0,MIN($U19,MIN(MIN($Z19,$AA19),($B19+0+5/24)))-MAX($T19,MAX($Y19,($B19+-1+22/24))))-MAX(0,MIN($W19,MIN(MIN($Z19,$AA19),($B19+0+5/24)))-MAX($V19,MAX($Y19,($B19+-1+22/24)))))+(MAX(0,MIN($U19,MIN(MIN($Z19,$AA19),($B19+1+5/24)))-MAX($T19,MAX($Y19,($B19+0+22/24))))-MAX(0,MIN($W19,MIN(MIN($Z19,$AA19),($B19+1+5/24)))-MAX($V19,MAX($Y19,($B19+0+22/24)))))+(MAX(0,MIN($U19,MIN(MIN($Z19,$AA19),($B19+2+5/24)))-MAX($T19,MAX($Y19,($B19+1+22/24))))-MAX(0,MIN($W19,MIN(MIN($Z19,$AA19),($B19+2+5/24)))-MAX($V19,MAX($Y19,($B19+1+22/24)))))))*24,4))</f>
        <v/>
      </c>
      <c r="K19" s="10">
        <f>IF(OR($B19="",$C19="",$D19=""),"",ROUND(((MAX(0,MIN($U19,MIN(MIN($Z19,$AA19),($B19+0+5/24)))-MAX($T19,MAX($Y19,($B19+-1+22/24))))-MAX(0,MIN($W19,MIN(MIN($Z19,$AA19),($B19+0+5/24)))-MAX($V19,MAX($Y19,($B19+-1+22/24)))))+(MAX(0,MIN($U19,MIN(MIN($Z19,$AA19),($B19+1+5/24)))-MAX($T19,MAX($Y19,($B19+0+22/24))))-MAX(0,MIN($W19,MIN(MIN($Z19,$AA19),($B19+1+5/24)))-MAX($V19,MAX($Y19,($B19+0+22/24)))))+(MAX(0,MIN($U19,MIN(MIN($Z19,$AA19),($B19+2+5/24)))-MAX($T19,MAX($Y19,($B19+1+22/24))))-MAX(0,MIN($W19,MIN(MIN($Z19,$AA19),($B19+2+5/24)))-MAX($V19,MAX($Y19,($B19+1+22/24))))))*24,4))</f>
        <v/>
      </c>
      <c r="L19" s="10">
        <f>IF(OR($B19="",$C19="",$D19=""),"",ROUND(((MAX(0,MIN($U19,$Z19)-MAX($T19,MAX($Y19,$AA19)))-MAX(0,MIN($W19,$Z19)-MAX($V19,MAX($Y19,$AA19))))-((MAX(0,MIN($U19,MIN($Z19,($B19+0+5/24)))-MAX($T19,MAX(MAX($Y19,$AA19),($B19+-1+22/24))))-MAX(0,MIN($W19,MIN($Z19,($B19+0+5/24)))-MAX($V19,MAX(MAX($Y19,$AA19),($B19+-1+22/24)))))+(MAX(0,MIN($U19,MIN($Z19,($B19+1+5/24)))-MAX($T19,MAX(MAX($Y19,$AA19),($B19+0+22/24))))-MAX(0,MIN($W19,MIN($Z19,($B19+1+5/24)))-MAX($V19,MAX(MAX($Y19,$AA19),($B19+0+22/24)))))+(MAX(0,MIN($U19,MIN($Z19,($B19+2+5/24)))-MAX($T19,MAX(MAX($Y19,$AA19),($B19+1+22/24))))-MAX(0,MIN($W19,MIN($Z19,($B19+2+5/24)))-MAX($V19,MAX(MAX($Y19,$AA19),($B19+1+22/24)))))))*24,4))</f>
        <v/>
      </c>
      <c r="M19" s="10">
        <f>IF(OR($B19="",$C19="",$D19=""),"",ROUND(((MAX(0,MIN($U19,MIN($Z19,($B19+0+5/24)))-MAX($T19,MAX(MAX($Y19,$AA19),($B19+-1+22/24))))-MAX(0,MIN($W19,MIN($Z19,($B19+0+5/24)))-MAX($V19,MAX(MAX($Y19,$AA19),($B19+-1+22/24)))))+(MAX(0,MIN($U19,MIN($Z19,($B19+1+5/24)))-MAX($T19,MAX(MAX($Y19,$AA19),($B19+0+22/24))))-MAX(0,MIN($W19,MIN($Z19,($B19+1+5/24)))-MAX($V19,MAX(MAX($Y19,$AA19),($B19+0+22/24)))))+(MAX(0,MIN($U19,MIN($Z19,($B19+2+5/24)))-MAX($T19,MAX(MAX($Y19,$AA19),($B19+1+22/24))))-MAX(0,MIN($W19,MIN($Z19,($B19+2+5/24)))-MAX($V19,MAX(MAX($Y19,$AA19),($B19+1+22/24))))))*24,4))</f>
        <v/>
      </c>
      <c r="N19" s="10">
        <f>IF(OR($B19="",$C19="",$D19=""),"",ROUND((IF($G19="はい",(MAX(0,MIN($U19,$X19)-MAX($T19,$T19))-MAX(0,MIN($W19,$X19)-MAX($V19,$T19))),0)+IF($H19="はい",(MAX(0,MIN($U19,$U19)-MAX($T19,$X19))-MAX(0,MIN($W19,$U19)-MAX($V19,$X19))),0)-IF($G19="はい",((MAX(0,MIN($U19,MIN($X19,($B19+0+5/24)))-MAX($T19,MAX($T19,($B19+-1+22/24))))-MAX(0,MIN($W19,MIN($X19,($B19+0+5/24)))-MAX($V19,MAX($T19,($B19+-1+22/24)))))+(MAX(0,MIN($U19,MIN($X19,($B19+1+5/24)))-MAX($T19,MAX($T19,($B19+0+22/24))))-MAX(0,MIN($W19,MIN($X19,($B19+1+5/24)))-MAX($V19,MAX($T19,($B19+0+22/24)))))+(MAX(0,MIN($U19,MIN($X19,($B19+2+5/24)))-MAX($T19,MAX($T19,($B19+1+22/24))))-MAX(0,MIN($W19,MIN($X19,($B19+2+5/24)))-MAX($V19,MAX($T19,($B19+1+22/24)))))),0)-IF($H19="はい",((MAX(0,MIN($U19,MIN($U19,($B19+0+5/24)))-MAX($T19,MAX($X19,($B19+-1+22/24))))-MAX(0,MIN($W19,MIN($U19,($B19+0+5/24)))-MAX($V19,MAX($X19,($B19+-1+22/24)))))+(MAX(0,MIN($U19,MIN($U19,($B19+1+5/24)))-MAX($T19,MAX($X19,($B19+0+22/24))))-MAX(0,MIN($W19,MIN($U19,($B19+1+5/24)))-MAX($V19,MAX($X19,($B19+0+22/24)))))+(MAX(0,MIN($U19,MIN($U19,($B19+2+5/24)))-MAX($T19,MAX($X19,($B19+1+22/24))))-MAX(0,MIN($W19,MIN($U19,($B19+2+5/24)))-MAX($V19,MAX($X19,($B19+1+22/24)))))),0))*24,4))</f>
        <v/>
      </c>
      <c r="O19" s="10">
        <f>IF(OR($B19="",$C19="",$D19=""),"",ROUND((IF($G19="はい",((MAX(0,MIN($U19,MIN($X19,($B19+0+5/24)))-MAX($T19,MAX($T19,($B19+-1+22/24))))-MAX(0,MIN($W19,MIN($X19,($B19+0+5/24)))-MAX($V19,MAX($T19,($B19+-1+22/24)))))+(MAX(0,MIN($U19,MIN($X19,($B19+1+5/24)))-MAX($T19,MAX($T19,($B19+0+22/24))))-MAX(0,MIN($W19,MIN($X19,($B19+1+5/24)))-MAX($V19,MAX($T19,($B19+0+22/24)))))+(MAX(0,MIN($U19,MIN($X19,($B19+2+5/24)))-MAX($T19,MAX($T19,($B19+1+22/24))))-MAX(0,MIN($W19,MIN($X19,($B19+2+5/24)))-MAX($V19,MAX($T19,($B19+1+22/24)))))),0)+IF($H19="はい",((MAX(0,MIN($U19,MIN($U19,($B19+0+5/24)))-MAX($T19,MAX($X19,($B19+-1+22/24))))-MAX(0,MIN($W19,MIN($U19,($B19+0+5/24)))-MAX($V19,MAX($X19,($B19+-1+22/24)))))+(MAX(0,MIN($U19,MIN($U19,($B19+1+5/24)))-MAX($T19,MAX($X19,($B19+0+22/24))))-MAX(0,MIN($W19,MIN($U19,($B19+1+5/24)))-MAX($V19,MAX($X19,($B19+0+22/24)))))+(MAX(0,MIN($U19,MIN($U19,($B19+2+5/24)))-MAX($T19,MAX($X19,($B19+1+22/24))))-MAX(0,MIN($W19,MIN($U19,($B19+2+5/24)))-MAX($V19,MAX($X19,($B19+1+22/24)))))),0))*24,4))</f>
        <v/>
      </c>
      <c r="P19" s="11">
        <f>IF(OR($B19="",$C19="",$D19=""),"",ROUND($B$3*SUMPRODUCT($J19:$O19,$J$7:$O$7),0))</f>
        <v/>
      </c>
      <c r="Q19" s="11">
        <f>IF(OR($B19="",$C19="",$D19=""),"",$P19-ROUND($B$3*$I19,0))</f>
        <v/>
      </c>
      <c r="R19" s="12">
        <f>IF(OR($B19="",$C19="",$D19=""),"",IF(ABS(SUM($J19:$O19)-$I19)&gt;0.001,"区分の合計がずれた",IF(AND($I19&gt;8,ROUND(($W19-$V19)*24,4)&lt;1),"休憩が1時間に足りない",IF(AND($I19&gt;6,ROUND(($W19-$V19)*24,4)&lt;0.75),"休憩が45分に足りない",""))))</f>
        <v/>
      </c>
      <c r="T19" s="13">
        <f>IF(OR($B19="",$C19="",$D19=""),"",$B19+$C19)</f>
        <v/>
      </c>
      <c r="U19" s="13">
        <f>IF(OR($B19="",$C19="",$D19=""),"",$B19+$D19+IF($D19&lt;=$C19,1,0))</f>
        <v/>
      </c>
      <c r="V19" s="13">
        <f>IF(OR($B19="",$C19="",$D19=""),"",IF($E19="",$U19,$B19+$E19+IF($E19&lt;$C19,1,0)))</f>
        <v/>
      </c>
      <c r="W19" s="13">
        <f>IF(OR($B19="",$C19="",$D19=""),"",IF(OR($E19="",$F19=""),$V19,$B19+$F19+IF($F19&lt;$C19,1,0)))</f>
        <v/>
      </c>
      <c r="X19" s="13">
        <f>IF(OR($B19="",$C19="",$D19=""),"",$B19+1)</f>
        <v/>
      </c>
      <c r="Y19" s="13">
        <f>IF(OR($B19="",$C19="",$D19=""),"",IF($G19="はい",MAX($T19,$X19),$T19))</f>
        <v/>
      </c>
      <c r="Z19" s="13">
        <f>IF(OR($B19="",$C19="",$D19=""),"",IF($H19="はい",MIN($U19,$X19),$U19))</f>
        <v/>
      </c>
      <c r="AA19" s="13">
        <f>IF(OR($B19="",$C19="",$D19=""),"",IF(MAX($V19,$Y19)&gt;=$Y19+8/24,$Y19+8/24,$Y19+8/24+(MAX($W19,$Y19)-MAX($V19,$Y19))))</f>
        <v/>
      </c>
    </row>
    <row r="20">
      <c r="A20" s="7" t="inlineStr"/>
      <c r="B20" s="8" t="n"/>
      <c r="C20" s="9" t="n"/>
      <c r="D20" s="9" t="n"/>
      <c r="E20" s="9" t="n"/>
      <c r="F20" s="9" t="n"/>
      <c r="G20" s="7" t="inlineStr">
        <is>
          <t>いいえ</t>
        </is>
      </c>
      <c r="H20" s="7" t="inlineStr">
        <is>
          <t>いいえ</t>
        </is>
      </c>
      <c r="I20" s="10">
        <f>IF(OR($B20="",$C20="",$D20=""),"",ROUND((MAX(0,MIN($U20,$U20)-MAX($T20,$T20))-MAX(0,MIN($W20,$U20)-MAX($V20,$T20)))*24,4))</f>
        <v/>
      </c>
      <c r="J20" s="10">
        <f>IF(OR($B20="",$C20="",$D20=""),"",ROUND(((MAX(0,MIN($U20,MIN($Z20,$AA20))-MAX($T20,$Y20))-MAX(0,MIN($W20,MIN($Z20,$AA20))-MAX($V20,$Y20)))-((MAX(0,MIN($U20,MIN(MIN($Z20,$AA20),($B20+0+5/24)))-MAX($T20,MAX($Y20,($B20+-1+22/24))))-MAX(0,MIN($W20,MIN(MIN($Z20,$AA20),($B20+0+5/24)))-MAX($V20,MAX($Y20,($B20+-1+22/24)))))+(MAX(0,MIN($U20,MIN(MIN($Z20,$AA20),($B20+1+5/24)))-MAX($T20,MAX($Y20,($B20+0+22/24))))-MAX(0,MIN($W20,MIN(MIN($Z20,$AA20),($B20+1+5/24)))-MAX($V20,MAX($Y20,($B20+0+22/24)))))+(MAX(0,MIN($U20,MIN(MIN($Z20,$AA20),($B20+2+5/24)))-MAX($T20,MAX($Y20,($B20+1+22/24))))-MAX(0,MIN($W20,MIN(MIN($Z20,$AA20),($B20+2+5/24)))-MAX($V20,MAX($Y20,($B20+1+22/24)))))))*24,4))</f>
        <v/>
      </c>
      <c r="K20" s="10">
        <f>IF(OR($B20="",$C20="",$D20=""),"",ROUND(((MAX(0,MIN($U20,MIN(MIN($Z20,$AA20),($B20+0+5/24)))-MAX($T20,MAX($Y20,($B20+-1+22/24))))-MAX(0,MIN($W20,MIN(MIN($Z20,$AA20),($B20+0+5/24)))-MAX($V20,MAX($Y20,($B20+-1+22/24)))))+(MAX(0,MIN($U20,MIN(MIN($Z20,$AA20),($B20+1+5/24)))-MAX($T20,MAX($Y20,($B20+0+22/24))))-MAX(0,MIN($W20,MIN(MIN($Z20,$AA20),($B20+1+5/24)))-MAX($V20,MAX($Y20,($B20+0+22/24)))))+(MAX(0,MIN($U20,MIN(MIN($Z20,$AA20),($B20+2+5/24)))-MAX($T20,MAX($Y20,($B20+1+22/24))))-MAX(0,MIN($W20,MIN(MIN($Z20,$AA20),($B20+2+5/24)))-MAX($V20,MAX($Y20,($B20+1+22/24))))))*24,4))</f>
        <v/>
      </c>
      <c r="L20" s="10">
        <f>IF(OR($B20="",$C20="",$D20=""),"",ROUND(((MAX(0,MIN($U20,$Z20)-MAX($T20,MAX($Y20,$AA20)))-MAX(0,MIN($W20,$Z20)-MAX($V20,MAX($Y20,$AA20))))-((MAX(0,MIN($U20,MIN($Z20,($B20+0+5/24)))-MAX($T20,MAX(MAX($Y20,$AA20),($B20+-1+22/24))))-MAX(0,MIN($W20,MIN($Z20,($B20+0+5/24)))-MAX($V20,MAX(MAX($Y20,$AA20),($B20+-1+22/24)))))+(MAX(0,MIN($U20,MIN($Z20,($B20+1+5/24)))-MAX($T20,MAX(MAX($Y20,$AA20),($B20+0+22/24))))-MAX(0,MIN($W20,MIN($Z20,($B20+1+5/24)))-MAX($V20,MAX(MAX($Y20,$AA20),($B20+0+22/24)))))+(MAX(0,MIN($U20,MIN($Z20,($B20+2+5/24)))-MAX($T20,MAX(MAX($Y20,$AA20),($B20+1+22/24))))-MAX(0,MIN($W20,MIN($Z20,($B20+2+5/24)))-MAX($V20,MAX(MAX($Y20,$AA20),($B20+1+22/24)))))))*24,4))</f>
        <v/>
      </c>
      <c r="M20" s="10">
        <f>IF(OR($B20="",$C20="",$D20=""),"",ROUND(((MAX(0,MIN($U20,MIN($Z20,($B20+0+5/24)))-MAX($T20,MAX(MAX($Y20,$AA20),($B20+-1+22/24))))-MAX(0,MIN($W20,MIN($Z20,($B20+0+5/24)))-MAX($V20,MAX(MAX($Y20,$AA20),($B20+-1+22/24)))))+(MAX(0,MIN($U20,MIN($Z20,($B20+1+5/24)))-MAX($T20,MAX(MAX($Y20,$AA20),($B20+0+22/24))))-MAX(0,MIN($W20,MIN($Z20,($B20+1+5/24)))-MAX($V20,MAX(MAX($Y20,$AA20),($B20+0+22/24)))))+(MAX(0,MIN($U20,MIN($Z20,($B20+2+5/24)))-MAX($T20,MAX(MAX($Y20,$AA20),($B20+1+22/24))))-MAX(0,MIN($W20,MIN($Z20,($B20+2+5/24)))-MAX($V20,MAX(MAX($Y20,$AA20),($B20+1+22/24))))))*24,4))</f>
        <v/>
      </c>
      <c r="N20" s="10">
        <f>IF(OR($B20="",$C20="",$D20=""),"",ROUND((IF($G20="はい",(MAX(0,MIN($U20,$X20)-MAX($T20,$T20))-MAX(0,MIN($W20,$X20)-MAX($V20,$T20))),0)+IF($H20="はい",(MAX(0,MIN($U20,$U20)-MAX($T20,$X20))-MAX(0,MIN($W20,$U20)-MAX($V20,$X20))),0)-IF($G20="はい",((MAX(0,MIN($U20,MIN($X20,($B20+0+5/24)))-MAX($T20,MAX($T20,($B20+-1+22/24))))-MAX(0,MIN($W20,MIN($X20,($B20+0+5/24)))-MAX($V20,MAX($T20,($B20+-1+22/24)))))+(MAX(0,MIN($U20,MIN($X20,($B20+1+5/24)))-MAX($T20,MAX($T20,($B20+0+22/24))))-MAX(0,MIN($W20,MIN($X20,($B20+1+5/24)))-MAX($V20,MAX($T20,($B20+0+22/24)))))+(MAX(0,MIN($U20,MIN($X20,($B20+2+5/24)))-MAX($T20,MAX($T20,($B20+1+22/24))))-MAX(0,MIN($W20,MIN($X20,($B20+2+5/24)))-MAX($V20,MAX($T20,($B20+1+22/24)))))),0)-IF($H20="はい",((MAX(0,MIN($U20,MIN($U20,($B20+0+5/24)))-MAX($T20,MAX($X20,($B20+-1+22/24))))-MAX(0,MIN($W20,MIN($U20,($B20+0+5/24)))-MAX($V20,MAX($X20,($B20+-1+22/24)))))+(MAX(0,MIN($U20,MIN($U20,($B20+1+5/24)))-MAX($T20,MAX($X20,($B20+0+22/24))))-MAX(0,MIN($W20,MIN($U20,($B20+1+5/24)))-MAX($V20,MAX($X20,($B20+0+22/24)))))+(MAX(0,MIN($U20,MIN($U20,($B20+2+5/24)))-MAX($T20,MAX($X20,($B20+1+22/24))))-MAX(0,MIN($W20,MIN($U20,($B20+2+5/24)))-MAX($V20,MAX($X20,($B20+1+22/24)))))),0))*24,4))</f>
        <v/>
      </c>
      <c r="O20" s="10">
        <f>IF(OR($B20="",$C20="",$D20=""),"",ROUND((IF($G20="はい",((MAX(0,MIN($U20,MIN($X20,($B20+0+5/24)))-MAX($T20,MAX($T20,($B20+-1+22/24))))-MAX(0,MIN($W20,MIN($X20,($B20+0+5/24)))-MAX($V20,MAX($T20,($B20+-1+22/24)))))+(MAX(0,MIN($U20,MIN($X20,($B20+1+5/24)))-MAX($T20,MAX($T20,($B20+0+22/24))))-MAX(0,MIN($W20,MIN($X20,($B20+1+5/24)))-MAX($V20,MAX($T20,($B20+0+22/24)))))+(MAX(0,MIN($U20,MIN($X20,($B20+2+5/24)))-MAX($T20,MAX($T20,($B20+1+22/24))))-MAX(0,MIN($W20,MIN($X20,($B20+2+5/24)))-MAX($V20,MAX($T20,($B20+1+22/24)))))),0)+IF($H20="はい",((MAX(0,MIN($U20,MIN($U20,($B20+0+5/24)))-MAX($T20,MAX($X20,($B20+-1+22/24))))-MAX(0,MIN($W20,MIN($U20,($B20+0+5/24)))-MAX($V20,MAX($X20,($B20+-1+22/24)))))+(MAX(0,MIN($U20,MIN($U20,($B20+1+5/24)))-MAX($T20,MAX($X20,($B20+0+22/24))))-MAX(0,MIN($W20,MIN($U20,($B20+1+5/24)))-MAX($V20,MAX($X20,($B20+0+22/24)))))+(MAX(0,MIN($U20,MIN($U20,($B20+2+5/24)))-MAX($T20,MAX($X20,($B20+1+22/24))))-MAX(0,MIN($W20,MIN($U20,($B20+2+5/24)))-MAX($V20,MAX($X20,($B20+1+22/24)))))),0))*24,4))</f>
        <v/>
      </c>
      <c r="P20" s="11">
        <f>IF(OR($B20="",$C20="",$D20=""),"",ROUND($B$3*SUMPRODUCT($J20:$O20,$J$7:$O$7),0))</f>
        <v/>
      </c>
      <c r="Q20" s="11">
        <f>IF(OR($B20="",$C20="",$D20=""),"",$P20-ROUND($B$3*$I20,0))</f>
        <v/>
      </c>
      <c r="R20" s="12">
        <f>IF(OR($B20="",$C20="",$D20=""),"",IF(ABS(SUM($J20:$O20)-$I20)&gt;0.001,"区分の合計がずれた",IF(AND($I20&gt;8,ROUND(($W20-$V20)*24,4)&lt;1),"休憩が1時間に足りない",IF(AND($I20&gt;6,ROUND(($W20-$V20)*24,4)&lt;0.75),"休憩が45分に足りない",""))))</f>
        <v/>
      </c>
      <c r="T20" s="13">
        <f>IF(OR($B20="",$C20="",$D20=""),"",$B20+$C20)</f>
        <v/>
      </c>
      <c r="U20" s="13">
        <f>IF(OR($B20="",$C20="",$D20=""),"",$B20+$D20+IF($D20&lt;=$C20,1,0))</f>
        <v/>
      </c>
      <c r="V20" s="13">
        <f>IF(OR($B20="",$C20="",$D20=""),"",IF($E20="",$U20,$B20+$E20+IF($E20&lt;$C20,1,0)))</f>
        <v/>
      </c>
      <c r="W20" s="13">
        <f>IF(OR($B20="",$C20="",$D20=""),"",IF(OR($E20="",$F20=""),$V20,$B20+$F20+IF($F20&lt;$C20,1,0)))</f>
        <v/>
      </c>
      <c r="X20" s="13">
        <f>IF(OR($B20="",$C20="",$D20=""),"",$B20+1)</f>
        <v/>
      </c>
      <c r="Y20" s="13">
        <f>IF(OR($B20="",$C20="",$D20=""),"",IF($G20="はい",MAX($T20,$X20),$T20))</f>
        <v/>
      </c>
      <c r="Z20" s="13">
        <f>IF(OR($B20="",$C20="",$D20=""),"",IF($H20="はい",MIN($U20,$X20),$U20))</f>
        <v/>
      </c>
      <c r="AA20" s="13">
        <f>IF(OR($B20="",$C20="",$D20=""),"",IF(MAX($V20,$Y20)&gt;=$Y20+8/24,$Y20+8/24,$Y20+8/24+(MAX($W20,$Y20)-MAX($V20,$Y20))))</f>
        <v/>
      </c>
    </row>
    <row r="21">
      <c r="A21" s="7" t="inlineStr"/>
      <c r="B21" s="8" t="n"/>
      <c r="C21" s="9" t="n"/>
      <c r="D21" s="9" t="n"/>
      <c r="E21" s="9" t="n"/>
      <c r="F21" s="9" t="n"/>
      <c r="G21" s="7" t="inlineStr">
        <is>
          <t>いいえ</t>
        </is>
      </c>
      <c r="H21" s="7" t="inlineStr">
        <is>
          <t>いいえ</t>
        </is>
      </c>
      <c r="I21" s="10">
        <f>IF(OR($B21="",$C21="",$D21=""),"",ROUND((MAX(0,MIN($U21,$U21)-MAX($T21,$T21))-MAX(0,MIN($W21,$U21)-MAX($V21,$T21)))*24,4))</f>
        <v/>
      </c>
      <c r="J21" s="10">
        <f>IF(OR($B21="",$C21="",$D21=""),"",ROUND(((MAX(0,MIN($U21,MIN($Z21,$AA21))-MAX($T21,$Y21))-MAX(0,MIN($W21,MIN($Z21,$AA21))-MAX($V21,$Y21)))-((MAX(0,MIN($U21,MIN(MIN($Z21,$AA21),($B21+0+5/24)))-MAX($T21,MAX($Y21,($B21+-1+22/24))))-MAX(0,MIN($W21,MIN(MIN($Z21,$AA21),($B21+0+5/24)))-MAX($V21,MAX($Y21,($B21+-1+22/24)))))+(MAX(0,MIN($U21,MIN(MIN($Z21,$AA21),($B21+1+5/24)))-MAX($T21,MAX($Y21,($B21+0+22/24))))-MAX(0,MIN($W21,MIN(MIN($Z21,$AA21),($B21+1+5/24)))-MAX($V21,MAX($Y21,($B21+0+22/24)))))+(MAX(0,MIN($U21,MIN(MIN($Z21,$AA21),($B21+2+5/24)))-MAX($T21,MAX($Y21,($B21+1+22/24))))-MAX(0,MIN($W21,MIN(MIN($Z21,$AA21),($B21+2+5/24)))-MAX($V21,MAX($Y21,($B21+1+22/24)))))))*24,4))</f>
        <v/>
      </c>
      <c r="K21" s="10">
        <f>IF(OR($B21="",$C21="",$D21=""),"",ROUND(((MAX(0,MIN($U21,MIN(MIN($Z21,$AA21),($B21+0+5/24)))-MAX($T21,MAX($Y21,($B21+-1+22/24))))-MAX(0,MIN($W21,MIN(MIN($Z21,$AA21),($B21+0+5/24)))-MAX($V21,MAX($Y21,($B21+-1+22/24)))))+(MAX(0,MIN($U21,MIN(MIN($Z21,$AA21),($B21+1+5/24)))-MAX($T21,MAX($Y21,($B21+0+22/24))))-MAX(0,MIN($W21,MIN(MIN($Z21,$AA21),($B21+1+5/24)))-MAX($V21,MAX($Y21,($B21+0+22/24)))))+(MAX(0,MIN($U21,MIN(MIN($Z21,$AA21),($B21+2+5/24)))-MAX($T21,MAX($Y21,($B21+1+22/24))))-MAX(0,MIN($W21,MIN(MIN($Z21,$AA21),($B21+2+5/24)))-MAX($V21,MAX($Y21,($B21+1+22/24))))))*24,4))</f>
        <v/>
      </c>
      <c r="L21" s="10">
        <f>IF(OR($B21="",$C21="",$D21=""),"",ROUND(((MAX(0,MIN($U21,$Z21)-MAX($T21,MAX($Y21,$AA21)))-MAX(0,MIN($W21,$Z21)-MAX($V21,MAX($Y21,$AA21))))-((MAX(0,MIN($U21,MIN($Z21,($B21+0+5/24)))-MAX($T21,MAX(MAX($Y21,$AA21),($B21+-1+22/24))))-MAX(0,MIN($W21,MIN($Z21,($B21+0+5/24)))-MAX($V21,MAX(MAX($Y21,$AA21),($B21+-1+22/24)))))+(MAX(0,MIN($U21,MIN($Z21,($B21+1+5/24)))-MAX($T21,MAX(MAX($Y21,$AA21),($B21+0+22/24))))-MAX(0,MIN($W21,MIN($Z21,($B21+1+5/24)))-MAX($V21,MAX(MAX($Y21,$AA21),($B21+0+22/24)))))+(MAX(0,MIN($U21,MIN($Z21,($B21+2+5/24)))-MAX($T21,MAX(MAX($Y21,$AA21),($B21+1+22/24))))-MAX(0,MIN($W21,MIN($Z21,($B21+2+5/24)))-MAX($V21,MAX(MAX($Y21,$AA21),($B21+1+22/24)))))))*24,4))</f>
        <v/>
      </c>
      <c r="M21" s="10">
        <f>IF(OR($B21="",$C21="",$D21=""),"",ROUND(((MAX(0,MIN($U21,MIN($Z21,($B21+0+5/24)))-MAX($T21,MAX(MAX($Y21,$AA21),($B21+-1+22/24))))-MAX(0,MIN($W21,MIN($Z21,($B21+0+5/24)))-MAX($V21,MAX(MAX($Y21,$AA21),($B21+-1+22/24)))))+(MAX(0,MIN($U21,MIN($Z21,($B21+1+5/24)))-MAX($T21,MAX(MAX($Y21,$AA21),($B21+0+22/24))))-MAX(0,MIN($W21,MIN($Z21,($B21+1+5/24)))-MAX($V21,MAX(MAX($Y21,$AA21),($B21+0+22/24)))))+(MAX(0,MIN($U21,MIN($Z21,($B21+2+5/24)))-MAX($T21,MAX(MAX($Y21,$AA21),($B21+1+22/24))))-MAX(0,MIN($W21,MIN($Z21,($B21+2+5/24)))-MAX($V21,MAX(MAX($Y21,$AA21),($B21+1+22/24))))))*24,4))</f>
        <v/>
      </c>
      <c r="N21" s="10">
        <f>IF(OR($B21="",$C21="",$D21=""),"",ROUND((IF($G21="はい",(MAX(0,MIN($U21,$X21)-MAX($T21,$T21))-MAX(0,MIN($W21,$X21)-MAX($V21,$T21))),0)+IF($H21="はい",(MAX(0,MIN($U21,$U21)-MAX($T21,$X21))-MAX(0,MIN($W21,$U21)-MAX($V21,$X21))),0)-IF($G21="はい",((MAX(0,MIN($U21,MIN($X21,($B21+0+5/24)))-MAX($T21,MAX($T21,($B21+-1+22/24))))-MAX(0,MIN($W21,MIN($X21,($B21+0+5/24)))-MAX($V21,MAX($T21,($B21+-1+22/24)))))+(MAX(0,MIN($U21,MIN($X21,($B21+1+5/24)))-MAX($T21,MAX($T21,($B21+0+22/24))))-MAX(0,MIN($W21,MIN($X21,($B21+1+5/24)))-MAX($V21,MAX($T21,($B21+0+22/24)))))+(MAX(0,MIN($U21,MIN($X21,($B21+2+5/24)))-MAX($T21,MAX($T21,($B21+1+22/24))))-MAX(0,MIN($W21,MIN($X21,($B21+2+5/24)))-MAX($V21,MAX($T21,($B21+1+22/24)))))),0)-IF($H21="はい",((MAX(0,MIN($U21,MIN($U21,($B21+0+5/24)))-MAX($T21,MAX($X21,($B21+-1+22/24))))-MAX(0,MIN($W21,MIN($U21,($B21+0+5/24)))-MAX($V21,MAX($X21,($B21+-1+22/24)))))+(MAX(0,MIN($U21,MIN($U21,($B21+1+5/24)))-MAX($T21,MAX($X21,($B21+0+22/24))))-MAX(0,MIN($W21,MIN($U21,($B21+1+5/24)))-MAX($V21,MAX($X21,($B21+0+22/24)))))+(MAX(0,MIN($U21,MIN($U21,($B21+2+5/24)))-MAX($T21,MAX($X21,($B21+1+22/24))))-MAX(0,MIN($W21,MIN($U21,($B21+2+5/24)))-MAX($V21,MAX($X21,($B21+1+22/24)))))),0))*24,4))</f>
        <v/>
      </c>
      <c r="O21" s="10">
        <f>IF(OR($B21="",$C21="",$D21=""),"",ROUND((IF($G21="はい",((MAX(0,MIN($U21,MIN($X21,($B21+0+5/24)))-MAX($T21,MAX($T21,($B21+-1+22/24))))-MAX(0,MIN($W21,MIN($X21,($B21+0+5/24)))-MAX($V21,MAX($T21,($B21+-1+22/24)))))+(MAX(0,MIN($U21,MIN($X21,($B21+1+5/24)))-MAX($T21,MAX($T21,($B21+0+22/24))))-MAX(0,MIN($W21,MIN($X21,($B21+1+5/24)))-MAX($V21,MAX($T21,($B21+0+22/24)))))+(MAX(0,MIN($U21,MIN($X21,($B21+2+5/24)))-MAX($T21,MAX($T21,($B21+1+22/24))))-MAX(0,MIN($W21,MIN($X21,($B21+2+5/24)))-MAX($V21,MAX($T21,($B21+1+22/24)))))),0)+IF($H21="はい",((MAX(0,MIN($U21,MIN($U21,($B21+0+5/24)))-MAX($T21,MAX($X21,($B21+-1+22/24))))-MAX(0,MIN($W21,MIN($U21,($B21+0+5/24)))-MAX($V21,MAX($X21,($B21+-1+22/24)))))+(MAX(0,MIN($U21,MIN($U21,($B21+1+5/24)))-MAX($T21,MAX($X21,($B21+0+22/24))))-MAX(0,MIN($W21,MIN($U21,($B21+1+5/24)))-MAX($V21,MAX($X21,($B21+0+22/24)))))+(MAX(0,MIN($U21,MIN($U21,($B21+2+5/24)))-MAX($T21,MAX($X21,($B21+1+22/24))))-MAX(0,MIN($W21,MIN($U21,($B21+2+5/24)))-MAX($V21,MAX($X21,($B21+1+22/24)))))),0))*24,4))</f>
        <v/>
      </c>
      <c r="P21" s="11">
        <f>IF(OR($B21="",$C21="",$D21=""),"",ROUND($B$3*SUMPRODUCT($J21:$O21,$J$7:$O$7),0))</f>
        <v/>
      </c>
      <c r="Q21" s="11">
        <f>IF(OR($B21="",$C21="",$D21=""),"",$P21-ROUND($B$3*$I21,0))</f>
        <v/>
      </c>
      <c r="R21" s="12">
        <f>IF(OR($B21="",$C21="",$D21=""),"",IF(ABS(SUM($J21:$O21)-$I21)&gt;0.001,"区分の合計がずれた",IF(AND($I21&gt;8,ROUND(($W21-$V21)*24,4)&lt;1),"休憩が1時間に足りない",IF(AND($I21&gt;6,ROUND(($W21-$V21)*24,4)&lt;0.75),"休憩が45分に足りない",""))))</f>
        <v/>
      </c>
      <c r="T21" s="13">
        <f>IF(OR($B21="",$C21="",$D21=""),"",$B21+$C21)</f>
        <v/>
      </c>
      <c r="U21" s="13">
        <f>IF(OR($B21="",$C21="",$D21=""),"",$B21+$D21+IF($D21&lt;=$C21,1,0))</f>
        <v/>
      </c>
      <c r="V21" s="13">
        <f>IF(OR($B21="",$C21="",$D21=""),"",IF($E21="",$U21,$B21+$E21+IF($E21&lt;$C21,1,0)))</f>
        <v/>
      </c>
      <c r="W21" s="13">
        <f>IF(OR($B21="",$C21="",$D21=""),"",IF(OR($E21="",$F21=""),$V21,$B21+$F21+IF($F21&lt;$C21,1,0)))</f>
        <v/>
      </c>
      <c r="X21" s="13">
        <f>IF(OR($B21="",$C21="",$D21=""),"",$B21+1)</f>
        <v/>
      </c>
      <c r="Y21" s="13">
        <f>IF(OR($B21="",$C21="",$D21=""),"",IF($G21="はい",MAX($T21,$X21),$T21))</f>
        <v/>
      </c>
      <c r="Z21" s="13">
        <f>IF(OR($B21="",$C21="",$D21=""),"",IF($H21="はい",MIN($U21,$X21),$U21))</f>
        <v/>
      </c>
      <c r="AA21" s="13">
        <f>IF(OR($B21="",$C21="",$D21=""),"",IF(MAX($V21,$Y21)&gt;=$Y21+8/24,$Y21+8/24,$Y21+8/24+(MAX($W21,$Y21)-MAX($V21,$Y21))))</f>
        <v/>
      </c>
    </row>
    <row r="22">
      <c r="A22" s="7" t="inlineStr"/>
      <c r="B22" s="8" t="n"/>
      <c r="C22" s="9" t="n"/>
      <c r="D22" s="9" t="n"/>
      <c r="E22" s="9" t="n"/>
      <c r="F22" s="9" t="n"/>
      <c r="G22" s="7" t="inlineStr">
        <is>
          <t>いいえ</t>
        </is>
      </c>
      <c r="H22" s="7" t="inlineStr">
        <is>
          <t>いいえ</t>
        </is>
      </c>
      <c r="I22" s="10">
        <f>IF(OR($B22="",$C22="",$D22=""),"",ROUND((MAX(0,MIN($U22,$U22)-MAX($T22,$T22))-MAX(0,MIN($W22,$U22)-MAX($V22,$T22)))*24,4))</f>
        <v/>
      </c>
      <c r="J22" s="10">
        <f>IF(OR($B22="",$C22="",$D22=""),"",ROUND(((MAX(0,MIN($U22,MIN($Z22,$AA22))-MAX($T22,$Y22))-MAX(0,MIN($W22,MIN($Z22,$AA22))-MAX($V22,$Y22)))-((MAX(0,MIN($U22,MIN(MIN($Z22,$AA22),($B22+0+5/24)))-MAX($T22,MAX($Y22,($B22+-1+22/24))))-MAX(0,MIN($W22,MIN(MIN($Z22,$AA22),($B22+0+5/24)))-MAX($V22,MAX($Y22,($B22+-1+22/24)))))+(MAX(0,MIN($U22,MIN(MIN($Z22,$AA22),($B22+1+5/24)))-MAX($T22,MAX($Y22,($B22+0+22/24))))-MAX(0,MIN($W22,MIN(MIN($Z22,$AA22),($B22+1+5/24)))-MAX($V22,MAX($Y22,($B22+0+22/24)))))+(MAX(0,MIN($U22,MIN(MIN($Z22,$AA22),($B22+2+5/24)))-MAX($T22,MAX($Y22,($B22+1+22/24))))-MAX(0,MIN($W22,MIN(MIN($Z22,$AA22),($B22+2+5/24)))-MAX($V22,MAX($Y22,($B22+1+22/24)))))))*24,4))</f>
        <v/>
      </c>
      <c r="K22" s="10">
        <f>IF(OR($B22="",$C22="",$D22=""),"",ROUND(((MAX(0,MIN($U22,MIN(MIN($Z22,$AA22),($B22+0+5/24)))-MAX($T22,MAX($Y22,($B22+-1+22/24))))-MAX(0,MIN($W22,MIN(MIN($Z22,$AA22),($B22+0+5/24)))-MAX($V22,MAX($Y22,($B22+-1+22/24)))))+(MAX(0,MIN($U22,MIN(MIN($Z22,$AA22),($B22+1+5/24)))-MAX($T22,MAX($Y22,($B22+0+22/24))))-MAX(0,MIN($W22,MIN(MIN($Z22,$AA22),($B22+1+5/24)))-MAX($V22,MAX($Y22,($B22+0+22/24)))))+(MAX(0,MIN($U22,MIN(MIN($Z22,$AA22),($B22+2+5/24)))-MAX($T22,MAX($Y22,($B22+1+22/24))))-MAX(0,MIN($W22,MIN(MIN($Z22,$AA22),($B22+2+5/24)))-MAX($V22,MAX($Y22,($B22+1+22/24))))))*24,4))</f>
        <v/>
      </c>
      <c r="L22" s="10">
        <f>IF(OR($B22="",$C22="",$D22=""),"",ROUND(((MAX(0,MIN($U22,$Z22)-MAX($T22,MAX($Y22,$AA22)))-MAX(0,MIN($W22,$Z22)-MAX($V22,MAX($Y22,$AA22))))-((MAX(0,MIN($U22,MIN($Z22,($B22+0+5/24)))-MAX($T22,MAX(MAX($Y22,$AA22),($B22+-1+22/24))))-MAX(0,MIN($W22,MIN($Z22,($B22+0+5/24)))-MAX($V22,MAX(MAX($Y22,$AA22),($B22+-1+22/24)))))+(MAX(0,MIN($U22,MIN($Z22,($B22+1+5/24)))-MAX($T22,MAX(MAX($Y22,$AA22),($B22+0+22/24))))-MAX(0,MIN($W22,MIN($Z22,($B22+1+5/24)))-MAX($V22,MAX(MAX($Y22,$AA22),($B22+0+22/24)))))+(MAX(0,MIN($U22,MIN($Z22,($B22+2+5/24)))-MAX($T22,MAX(MAX($Y22,$AA22),($B22+1+22/24))))-MAX(0,MIN($W22,MIN($Z22,($B22+2+5/24)))-MAX($V22,MAX(MAX($Y22,$AA22),($B22+1+22/24)))))))*24,4))</f>
        <v/>
      </c>
      <c r="M22" s="10">
        <f>IF(OR($B22="",$C22="",$D22=""),"",ROUND(((MAX(0,MIN($U22,MIN($Z22,($B22+0+5/24)))-MAX($T22,MAX(MAX($Y22,$AA22),($B22+-1+22/24))))-MAX(0,MIN($W22,MIN($Z22,($B22+0+5/24)))-MAX($V22,MAX(MAX($Y22,$AA22),($B22+-1+22/24)))))+(MAX(0,MIN($U22,MIN($Z22,($B22+1+5/24)))-MAX($T22,MAX(MAX($Y22,$AA22),($B22+0+22/24))))-MAX(0,MIN($W22,MIN($Z22,($B22+1+5/24)))-MAX($V22,MAX(MAX($Y22,$AA22),($B22+0+22/24)))))+(MAX(0,MIN($U22,MIN($Z22,($B22+2+5/24)))-MAX($T22,MAX(MAX($Y22,$AA22),($B22+1+22/24))))-MAX(0,MIN($W22,MIN($Z22,($B22+2+5/24)))-MAX($V22,MAX(MAX($Y22,$AA22),($B22+1+22/24))))))*24,4))</f>
        <v/>
      </c>
      <c r="N22" s="10">
        <f>IF(OR($B22="",$C22="",$D22=""),"",ROUND((IF($G22="はい",(MAX(0,MIN($U22,$X22)-MAX($T22,$T22))-MAX(0,MIN($W22,$X22)-MAX($V22,$T22))),0)+IF($H22="はい",(MAX(0,MIN($U22,$U22)-MAX($T22,$X22))-MAX(0,MIN($W22,$U22)-MAX($V22,$X22))),0)-IF($G22="はい",((MAX(0,MIN($U22,MIN($X22,($B22+0+5/24)))-MAX($T22,MAX($T22,($B22+-1+22/24))))-MAX(0,MIN($W22,MIN($X22,($B22+0+5/24)))-MAX($V22,MAX($T22,($B22+-1+22/24)))))+(MAX(0,MIN($U22,MIN($X22,($B22+1+5/24)))-MAX($T22,MAX($T22,($B22+0+22/24))))-MAX(0,MIN($W22,MIN($X22,($B22+1+5/24)))-MAX($V22,MAX($T22,($B22+0+22/24)))))+(MAX(0,MIN($U22,MIN($X22,($B22+2+5/24)))-MAX($T22,MAX($T22,($B22+1+22/24))))-MAX(0,MIN($W22,MIN($X22,($B22+2+5/24)))-MAX($V22,MAX($T22,($B22+1+22/24)))))),0)-IF($H22="はい",((MAX(0,MIN($U22,MIN($U22,($B22+0+5/24)))-MAX($T22,MAX($X22,($B22+-1+22/24))))-MAX(0,MIN($W22,MIN($U22,($B22+0+5/24)))-MAX($V22,MAX($X22,($B22+-1+22/24)))))+(MAX(0,MIN($U22,MIN($U22,($B22+1+5/24)))-MAX($T22,MAX($X22,($B22+0+22/24))))-MAX(0,MIN($W22,MIN($U22,($B22+1+5/24)))-MAX($V22,MAX($X22,($B22+0+22/24)))))+(MAX(0,MIN($U22,MIN($U22,($B22+2+5/24)))-MAX($T22,MAX($X22,($B22+1+22/24))))-MAX(0,MIN($W22,MIN($U22,($B22+2+5/24)))-MAX($V22,MAX($X22,($B22+1+22/24)))))),0))*24,4))</f>
        <v/>
      </c>
      <c r="O22" s="10">
        <f>IF(OR($B22="",$C22="",$D22=""),"",ROUND((IF($G22="はい",((MAX(0,MIN($U22,MIN($X22,($B22+0+5/24)))-MAX($T22,MAX($T22,($B22+-1+22/24))))-MAX(0,MIN($W22,MIN($X22,($B22+0+5/24)))-MAX($V22,MAX($T22,($B22+-1+22/24)))))+(MAX(0,MIN($U22,MIN($X22,($B22+1+5/24)))-MAX($T22,MAX($T22,($B22+0+22/24))))-MAX(0,MIN($W22,MIN($X22,($B22+1+5/24)))-MAX($V22,MAX($T22,($B22+0+22/24)))))+(MAX(0,MIN($U22,MIN($X22,($B22+2+5/24)))-MAX($T22,MAX($T22,($B22+1+22/24))))-MAX(0,MIN($W22,MIN($X22,($B22+2+5/24)))-MAX($V22,MAX($T22,($B22+1+22/24)))))),0)+IF($H22="はい",((MAX(0,MIN($U22,MIN($U22,($B22+0+5/24)))-MAX($T22,MAX($X22,($B22+-1+22/24))))-MAX(0,MIN($W22,MIN($U22,($B22+0+5/24)))-MAX($V22,MAX($X22,($B22+-1+22/24)))))+(MAX(0,MIN($U22,MIN($U22,($B22+1+5/24)))-MAX($T22,MAX($X22,($B22+0+22/24))))-MAX(0,MIN($W22,MIN($U22,($B22+1+5/24)))-MAX($V22,MAX($X22,($B22+0+22/24)))))+(MAX(0,MIN($U22,MIN($U22,($B22+2+5/24)))-MAX($T22,MAX($X22,($B22+1+22/24))))-MAX(0,MIN($W22,MIN($U22,($B22+2+5/24)))-MAX($V22,MAX($X22,($B22+1+22/24)))))),0))*24,4))</f>
        <v/>
      </c>
      <c r="P22" s="11">
        <f>IF(OR($B22="",$C22="",$D22=""),"",ROUND($B$3*SUMPRODUCT($J22:$O22,$J$7:$O$7),0))</f>
        <v/>
      </c>
      <c r="Q22" s="11">
        <f>IF(OR($B22="",$C22="",$D22=""),"",$P22-ROUND($B$3*$I22,0))</f>
        <v/>
      </c>
      <c r="R22" s="12">
        <f>IF(OR($B22="",$C22="",$D22=""),"",IF(ABS(SUM($J22:$O22)-$I22)&gt;0.001,"区分の合計がずれた",IF(AND($I22&gt;8,ROUND(($W22-$V22)*24,4)&lt;1),"休憩が1時間に足りない",IF(AND($I22&gt;6,ROUND(($W22-$V22)*24,4)&lt;0.75),"休憩が45分に足りない",""))))</f>
        <v/>
      </c>
      <c r="T22" s="13">
        <f>IF(OR($B22="",$C22="",$D22=""),"",$B22+$C22)</f>
        <v/>
      </c>
      <c r="U22" s="13">
        <f>IF(OR($B22="",$C22="",$D22=""),"",$B22+$D22+IF($D22&lt;=$C22,1,0))</f>
        <v/>
      </c>
      <c r="V22" s="13">
        <f>IF(OR($B22="",$C22="",$D22=""),"",IF($E22="",$U22,$B22+$E22+IF($E22&lt;$C22,1,0)))</f>
        <v/>
      </c>
      <c r="W22" s="13">
        <f>IF(OR($B22="",$C22="",$D22=""),"",IF(OR($E22="",$F22=""),$V22,$B22+$F22+IF($F22&lt;$C22,1,0)))</f>
        <v/>
      </c>
      <c r="X22" s="13">
        <f>IF(OR($B22="",$C22="",$D22=""),"",$B22+1)</f>
        <v/>
      </c>
      <c r="Y22" s="13">
        <f>IF(OR($B22="",$C22="",$D22=""),"",IF($G22="はい",MAX($T22,$X22),$T22))</f>
        <v/>
      </c>
      <c r="Z22" s="13">
        <f>IF(OR($B22="",$C22="",$D22=""),"",IF($H22="はい",MIN($U22,$X22),$U22))</f>
        <v/>
      </c>
      <c r="AA22" s="13">
        <f>IF(OR($B22="",$C22="",$D22=""),"",IF(MAX($V22,$Y22)&gt;=$Y22+8/24,$Y22+8/24,$Y22+8/24+(MAX($W22,$Y22)-MAX($V22,$Y22))))</f>
        <v/>
      </c>
    </row>
    <row r="23">
      <c r="A23" s="7" t="inlineStr"/>
      <c r="B23" s="8" t="n"/>
      <c r="C23" s="9" t="n"/>
      <c r="D23" s="9" t="n"/>
      <c r="E23" s="9" t="n"/>
      <c r="F23" s="9" t="n"/>
      <c r="G23" s="7" t="inlineStr">
        <is>
          <t>いいえ</t>
        </is>
      </c>
      <c r="H23" s="7" t="inlineStr">
        <is>
          <t>いいえ</t>
        </is>
      </c>
      <c r="I23" s="10">
        <f>IF(OR($B23="",$C23="",$D23=""),"",ROUND((MAX(0,MIN($U23,$U23)-MAX($T23,$T23))-MAX(0,MIN($W23,$U23)-MAX($V23,$T23)))*24,4))</f>
        <v/>
      </c>
      <c r="J23" s="10">
        <f>IF(OR($B23="",$C23="",$D23=""),"",ROUND(((MAX(0,MIN($U23,MIN($Z23,$AA23))-MAX($T23,$Y23))-MAX(0,MIN($W23,MIN($Z23,$AA23))-MAX($V23,$Y23)))-((MAX(0,MIN($U23,MIN(MIN($Z23,$AA23),($B23+0+5/24)))-MAX($T23,MAX($Y23,($B23+-1+22/24))))-MAX(0,MIN($W23,MIN(MIN($Z23,$AA23),($B23+0+5/24)))-MAX($V23,MAX($Y23,($B23+-1+22/24)))))+(MAX(0,MIN($U23,MIN(MIN($Z23,$AA23),($B23+1+5/24)))-MAX($T23,MAX($Y23,($B23+0+22/24))))-MAX(0,MIN($W23,MIN(MIN($Z23,$AA23),($B23+1+5/24)))-MAX($V23,MAX($Y23,($B23+0+22/24)))))+(MAX(0,MIN($U23,MIN(MIN($Z23,$AA23),($B23+2+5/24)))-MAX($T23,MAX($Y23,($B23+1+22/24))))-MAX(0,MIN($W23,MIN(MIN($Z23,$AA23),($B23+2+5/24)))-MAX($V23,MAX($Y23,($B23+1+22/24)))))))*24,4))</f>
        <v/>
      </c>
      <c r="K23" s="10">
        <f>IF(OR($B23="",$C23="",$D23=""),"",ROUND(((MAX(0,MIN($U23,MIN(MIN($Z23,$AA23),($B23+0+5/24)))-MAX($T23,MAX($Y23,($B23+-1+22/24))))-MAX(0,MIN($W23,MIN(MIN($Z23,$AA23),($B23+0+5/24)))-MAX($V23,MAX($Y23,($B23+-1+22/24)))))+(MAX(0,MIN($U23,MIN(MIN($Z23,$AA23),($B23+1+5/24)))-MAX($T23,MAX($Y23,($B23+0+22/24))))-MAX(0,MIN($W23,MIN(MIN($Z23,$AA23),($B23+1+5/24)))-MAX($V23,MAX($Y23,($B23+0+22/24)))))+(MAX(0,MIN($U23,MIN(MIN($Z23,$AA23),($B23+2+5/24)))-MAX($T23,MAX($Y23,($B23+1+22/24))))-MAX(0,MIN($W23,MIN(MIN($Z23,$AA23),($B23+2+5/24)))-MAX($V23,MAX($Y23,($B23+1+22/24))))))*24,4))</f>
        <v/>
      </c>
      <c r="L23" s="10">
        <f>IF(OR($B23="",$C23="",$D23=""),"",ROUND(((MAX(0,MIN($U23,$Z23)-MAX($T23,MAX($Y23,$AA23)))-MAX(0,MIN($W23,$Z23)-MAX($V23,MAX($Y23,$AA23))))-((MAX(0,MIN($U23,MIN($Z23,($B23+0+5/24)))-MAX($T23,MAX(MAX($Y23,$AA23),($B23+-1+22/24))))-MAX(0,MIN($W23,MIN($Z23,($B23+0+5/24)))-MAX($V23,MAX(MAX($Y23,$AA23),($B23+-1+22/24)))))+(MAX(0,MIN($U23,MIN($Z23,($B23+1+5/24)))-MAX($T23,MAX(MAX($Y23,$AA23),($B23+0+22/24))))-MAX(0,MIN($W23,MIN($Z23,($B23+1+5/24)))-MAX($V23,MAX(MAX($Y23,$AA23),($B23+0+22/24)))))+(MAX(0,MIN($U23,MIN($Z23,($B23+2+5/24)))-MAX($T23,MAX(MAX($Y23,$AA23),($B23+1+22/24))))-MAX(0,MIN($W23,MIN($Z23,($B23+2+5/24)))-MAX($V23,MAX(MAX($Y23,$AA23),($B23+1+22/24)))))))*24,4))</f>
        <v/>
      </c>
      <c r="M23" s="10">
        <f>IF(OR($B23="",$C23="",$D23=""),"",ROUND(((MAX(0,MIN($U23,MIN($Z23,($B23+0+5/24)))-MAX($T23,MAX(MAX($Y23,$AA23),($B23+-1+22/24))))-MAX(0,MIN($W23,MIN($Z23,($B23+0+5/24)))-MAX($V23,MAX(MAX($Y23,$AA23),($B23+-1+22/24)))))+(MAX(0,MIN($U23,MIN($Z23,($B23+1+5/24)))-MAX($T23,MAX(MAX($Y23,$AA23),($B23+0+22/24))))-MAX(0,MIN($W23,MIN($Z23,($B23+1+5/24)))-MAX($V23,MAX(MAX($Y23,$AA23),($B23+0+22/24)))))+(MAX(0,MIN($U23,MIN($Z23,($B23+2+5/24)))-MAX($T23,MAX(MAX($Y23,$AA23),($B23+1+22/24))))-MAX(0,MIN($W23,MIN($Z23,($B23+2+5/24)))-MAX($V23,MAX(MAX($Y23,$AA23),($B23+1+22/24))))))*24,4))</f>
        <v/>
      </c>
      <c r="N23" s="10">
        <f>IF(OR($B23="",$C23="",$D23=""),"",ROUND((IF($G23="はい",(MAX(0,MIN($U23,$X23)-MAX($T23,$T23))-MAX(0,MIN($W23,$X23)-MAX($V23,$T23))),0)+IF($H23="はい",(MAX(0,MIN($U23,$U23)-MAX($T23,$X23))-MAX(0,MIN($W23,$U23)-MAX($V23,$X23))),0)-IF($G23="はい",((MAX(0,MIN($U23,MIN($X23,($B23+0+5/24)))-MAX($T23,MAX($T23,($B23+-1+22/24))))-MAX(0,MIN($W23,MIN($X23,($B23+0+5/24)))-MAX($V23,MAX($T23,($B23+-1+22/24)))))+(MAX(0,MIN($U23,MIN($X23,($B23+1+5/24)))-MAX($T23,MAX($T23,($B23+0+22/24))))-MAX(0,MIN($W23,MIN($X23,($B23+1+5/24)))-MAX($V23,MAX($T23,($B23+0+22/24)))))+(MAX(0,MIN($U23,MIN($X23,($B23+2+5/24)))-MAX($T23,MAX($T23,($B23+1+22/24))))-MAX(0,MIN($W23,MIN($X23,($B23+2+5/24)))-MAX($V23,MAX($T23,($B23+1+22/24)))))),0)-IF($H23="はい",((MAX(0,MIN($U23,MIN($U23,($B23+0+5/24)))-MAX($T23,MAX($X23,($B23+-1+22/24))))-MAX(0,MIN($W23,MIN($U23,($B23+0+5/24)))-MAX($V23,MAX($X23,($B23+-1+22/24)))))+(MAX(0,MIN($U23,MIN($U23,($B23+1+5/24)))-MAX($T23,MAX($X23,($B23+0+22/24))))-MAX(0,MIN($W23,MIN($U23,($B23+1+5/24)))-MAX($V23,MAX($X23,($B23+0+22/24)))))+(MAX(0,MIN($U23,MIN($U23,($B23+2+5/24)))-MAX($T23,MAX($X23,($B23+1+22/24))))-MAX(0,MIN($W23,MIN($U23,($B23+2+5/24)))-MAX($V23,MAX($X23,($B23+1+22/24)))))),0))*24,4))</f>
        <v/>
      </c>
      <c r="O23" s="10">
        <f>IF(OR($B23="",$C23="",$D23=""),"",ROUND((IF($G23="はい",((MAX(0,MIN($U23,MIN($X23,($B23+0+5/24)))-MAX($T23,MAX($T23,($B23+-1+22/24))))-MAX(0,MIN($W23,MIN($X23,($B23+0+5/24)))-MAX($V23,MAX($T23,($B23+-1+22/24)))))+(MAX(0,MIN($U23,MIN($X23,($B23+1+5/24)))-MAX($T23,MAX($T23,($B23+0+22/24))))-MAX(0,MIN($W23,MIN($X23,($B23+1+5/24)))-MAX($V23,MAX($T23,($B23+0+22/24)))))+(MAX(0,MIN($U23,MIN($X23,($B23+2+5/24)))-MAX($T23,MAX($T23,($B23+1+22/24))))-MAX(0,MIN($W23,MIN($X23,($B23+2+5/24)))-MAX($V23,MAX($T23,($B23+1+22/24)))))),0)+IF($H23="はい",((MAX(0,MIN($U23,MIN($U23,($B23+0+5/24)))-MAX($T23,MAX($X23,($B23+-1+22/24))))-MAX(0,MIN($W23,MIN($U23,($B23+0+5/24)))-MAX($V23,MAX($X23,($B23+-1+22/24)))))+(MAX(0,MIN($U23,MIN($U23,($B23+1+5/24)))-MAX($T23,MAX($X23,($B23+0+22/24))))-MAX(0,MIN($W23,MIN($U23,($B23+1+5/24)))-MAX($V23,MAX($X23,($B23+0+22/24)))))+(MAX(0,MIN($U23,MIN($U23,($B23+2+5/24)))-MAX($T23,MAX($X23,($B23+1+22/24))))-MAX(0,MIN($W23,MIN($U23,($B23+2+5/24)))-MAX($V23,MAX($X23,($B23+1+22/24)))))),0))*24,4))</f>
        <v/>
      </c>
      <c r="P23" s="11">
        <f>IF(OR($B23="",$C23="",$D23=""),"",ROUND($B$3*SUMPRODUCT($J23:$O23,$J$7:$O$7),0))</f>
        <v/>
      </c>
      <c r="Q23" s="11">
        <f>IF(OR($B23="",$C23="",$D23=""),"",$P23-ROUND($B$3*$I23,0))</f>
        <v/>
      </c>
      <c r="R23" s="12">
        <f>IF(OR($B23="",$C23="",$D23=""),"",IF(ABS(SUM($J23:$O23)-$I23)&gt;0.001,"区分の合計がずれた",IF(AND($I23&gt;8,ROUND(($W23-$V23)*24,4)&lt;1),"休憩が1時間に足りない",IF(AND($I23&gt;6,ROUND(($W23-$V23)*24,4)&lt;0.75),"休憩が45分に足りない",""))))</f>
        <v/>
      </c>
      <c r="T23" s="13">
        <f>IF(OR($B23="",$C23="",$D23=""),"",$B23+$C23)</f>
        <v/>
      </c>
      <c r="U23" s="13">
        <f>IF(OR($B23="",$C23="",$D23=""),"",$B23+$D23+IF($D23&lt;=$C23,1,0))</f>
        <v/>
      </c>
      <c r="V23" s="13">
        <f>IF(OR($B23="",$C23="",$D23=""),"",IF($E23="",$U23,$B23+$E23+IF($E23&lt;$C23,1,0)))</f>
        <v/>
      </c>
      <c r="W23" s="13">
        <f>IF(OR($B23="",$C23="",$D23=""),"",IF(OR($E23="",$F23=""),$V23,$B23+$F23+IF($F23&lt;$C23,1,0)))</f>
        <v/>
      </c>
      <c r="X23" s="13">
        <f>IF(OR($B23="",$C23="",$D23=""),"",$B23+1)</f>
        <v/>
      </c>
      <c r="Y23" s="13">
        <f>IF(OR($B23="",$C23="",$D23=""),"",IF($G23="はい",MAX($T23,$X23),$T23))</f>
        <v/>
      </c>
      <c r="Z23" s="13">
        <f>IF(OR($B23="",$C23="",$D23=""),"",IF($H23="はい",MIN($U23,$X23),$U23))</f>
        <v/>
      </c>
      <c r="AA23" s="13">
        <f>IF(OR($B23="",$C23="",$D23=""),"",IF(MAX($V23,$Y23)&gt;=$Y23+8/24,$Y23+8/24,$Y23+8/24+(MAX($W23,$Y23)-MAX($V23,$Y23))))</f>
        <v/>
      </c>
    </row>
    <row r="24">
      <c r="A24" s="7" t="inlineStr"/>
      <c r="B24" s="8" t="n"/>
      <c r="C24" s="9" t="n"/>
      <c r="D24" s="9" t="n"/>
      <c r="E24" s="9" t="n"/>
      <c r="F24" s="9" t="n"/>
      <c r="G24" s="7" t="inlineStr">
        <is>
          <t>いいえ</t>
        </is>
      </c>
      <c r="H24" s="7" t="inlineStr">
        <is>
          <t>いいえ</t>
        </is>
      </c>
      <c r="I24" s="10">
        <f>IF(OR($B24="",$C24="",$D24=""),"",ROUND((MAX(0,MIN($U24,$U24)-MAX($T24,$T24))-MAX(0,MIN($W24,$U24)-MAX($V24,$T24)))*24,4))</f>
        <v/>
      </c>
      <c r="J24" s="10">
        <f>IF(OR($B24="",$C24="",$D24=""),"",ROUND(((MAX(0,MIN($U24,MIN($Z24,$AA24))-MAX($T24,$Y24))-MAX(0,MIN($W24,MIN($Z24,$AA24))-MAX($V24,$Y24)))-((MAX(0,MIN($U24,MIN(MIN($Z24,$AA24),($B24+0+5/24)))-MAX($T24,MAX($Y24,($B24+-1+22/24))))-MAX(0,MIN($W24,MIN(MIN($Z24,$AA24),($B24+0+5/24)))-MAX($V24,MAX($Y24,($B24+-1+22/24)))))+(MAX(0,MIN($U24,MIN(MIN($Z24,$AA24),($B24+1+5/24)))-MAX($T24,MAX($Y24,($B24+0+22/24))))-MAX(0,MIN($W24,MIN(MIN($Z24,$AA24),($B24+1+5/24)))-MAX($V24,MAX($Y24,($B24+0+22/24)))))+(MAX(0,MIN($U24,MIN(MIN($Z24,$AA24),($B24+2+5/24)))-MAX($T24,MAX($Y24,($B24+1+22/24))))-MAX(0,MIN($W24,MIN(MIN($Z24,$AA24),($B24+2+5/24)))-MAX($V24,MAX($Y24,($B24+1+22/24)))))))*24,4))</f>
        <v/>
      </c>
      <c r="K24" s="10">
        <f>IF(OR($B24="",$C24="",$D24=""),"",ROUND(((MAX(0,MIN($U24,MIN(MIN($Z24,$AA24),($B24+0+5/24)))-MAX($T24,MAX($Y24,($B24+-1+22/24))))-MAX(0,MIN($W24,MIN(MIN($Z24,$AA24),($B24+0+5/24)))-MAX($V24,MAX($Y24,($B24+-1+22/24)))))+(MAX(0,MIN($U24,MIN(MIN($Z24,$AA24),($B24+1+5/24)))-MAX($T24,MAX($Y24,($B24+0+22/24))))-MAX(0,MIN($W24,MIN(MIN($Z24,$AA24),($B24+1+5/24)))-MAX($V24,MAX($Y24,($B24+0+22/24)))))+(MAX(0,MIN($U24,MIN(MIN($Z24,$AA24),($B24+2+5/24)))-MAX($T24,MAX($Y24,($B24+1+22/24))))-MAX(0,MIN($W24,MIN(MIN($Z24,$AA24),($B24+2+5/24)))-MAX($V24,MAX($Y24,($B24+1+22/24))))))*24,4))</f>
        <v/>
      </c>
      <c r="L24" s="10">
        <f>IF(OR($B24="",$C24="",$D24=""),"",ROUND(((MAX(0,MIN($U24,$Z24)-MAX($T24,MAX($Y24,$AA24)))-MAX(0,MIN($W24,$Z24)-MAX($V24,MAX($Y24,$AA24))))-((MAX(0,MIN($U24,MIN($Z24,($B24+0+5/24)))-MAX($T24,MAX(MAX($Y24,$AA24),($B24+-1+22/24))))-MAX(0,MIN($W24,MIN($Z24,($B24+0+5/24)))-MAX($V24,MAX(MAX($Y24,$AA24),($B24+-1+22/24)))))+(MAX(0,MIN($U24,MIN($Z24,($B24+1+5/24)))-MAX($T24,MAX(MAX($Y24,$AA24),($B24+0+22/24))))-MAX(0,MIN($W24,MIN($Z24,($B24+1+5/24)))-MAX($V24,MAX(MAX($Y24,$AA24),($B24+0+22/24)))))+(MAX(0,MIN($U24,MIN($Z24,($B24+2+5/24)))-MAX($T24,MAX(MAX($Y24,$AA24),($B24+1+22/24))))-MAX(0,MIN($W24,MIN($Z24,($B24+2+5/24)))-MAX($V24,MAX(MAX($Y24,$AA24),($B24+1+22/24)))))))*24,4))</f>
        <v/>
      </c>
      <c r="M24" s="10">
        <f>IF(OR($B24="",$C24="",$D24=""),"",ROUND(((MAX(0,MIN($U24,MIN($Z24,($B24+0+5/24)))-MAX($T24,MAX(MAX($Y24,$AA24),($B24+-1+22/24))))-MAX(0,MIN($W24,MIN($Z24,($B24+0+5/24)))-MAX($V24,MAX(MAX($Y24,$AA24),($B24+-1+22/24)))))+(MAX(0,MIN($U24,MIN($Z24,($B24+1+5/24)))-MAX($T24,MAX(MAX($Y24,$AA24),($B24+0+22/24))))-MAX(0,MIN($W24,MIN($Z24,($B24+1+5/24)))-MAX($V24,MAX(MAX($Y24,$AA24),($B24+0+22/24)))))+(MAX(0,MIN($U24,MIN($Z24,($B24+2+5/24)))-MAX($T24,MAX(MAX($Y24,$AA24),($B24+1+22/24))))-MAX(0,MIN($W24,MIN($Z24,($B24+2+5/24)))-MAX($V24,MAX(MAX($Y24,$AA24),($B24+1+22/24))))))*24,4))</f>
        <v/>
      </c>
      <c r="N24" s="10">
        <f>IF(OR($B24="",$C24="",$D24=""),"",ROUND((IF($G24="はい",(MAX(0,MIN($U24,$X24)-MAX($T24,$T24))-MAX(0,MIN($W24,$X24)-MAX($V24,$T24))),0)+IF($H24="はい",(MAX(0,MIN($U24,$U24)-MAX($T24,$X24))-MAX(0,MIN($W24,$U24)-MAX($V24,$X24))),0)-IF($G24="はい",((MAX(0,MIN($U24,MIN($X24,($B24+0+5/24)))-MAX($T24,MAX($T24,($B24+-1+22/24))))-MAX(0,MIN($W24,MIN($X24,($B24+0+5/24)))-MAX($V24,MAX($T24,($B24+-1+22/24)))))+(MAX(0,MIN($U24,MIN($X24,($B24+1+5/24)))-MAX($T24,MAX($T24,($B24+0+22/24))))-MAX(0,MIN($W24,MIN($X24,($B24+1+5/24)))-MAX($V24,MAX($T24,($B24+0+22/24)))))+(MAX(0,MIN($U24,MIN($X24,($B24+2+5/24)))-MAX($T24,MAX($T24,($B24+1+22/24))))-MAX(0,MIN($W24,MIN($X24,($B24+2+5/24)))-MAX($V24,MAX($T24,($B24+1+22/24)))))),0)-IF($H24="はい",((MAX(0,MIN($U24,MIN($U24,($B24+0+5/24)))-MAX($T24,MAX($X24,($B24+-1+22/24))))-MAX(0,MIN($W24,MIN($U24,($B24+0+5/24)))-MAX($V24,MAX($X24,($B24+-1+22/24)))))+(MAX(0,MIN($U24,MIN($U24,($B24+1+5/24)))-MAX($T24,MAX($X24,($B24+0+22/24))))-MAX(0,MIN($W24,MIN($U24,($B24+1+5/24)))-MAX($V24,MAX($X24,($B24+0+22/24)))))+(MAX(0,MIN($U24,MIN($U24,($B24+2+5/24)))-MAX($T24,MAX($X24,($B24+1+22/24))))-MAX(0,MIN($W24,MIN($U24,($B24+2+5/24)))-MAX($V24,MAX($X24,($B24+1+22/24)))))),0))*24,4))</f>
        <v/>
      </c>
      <c r="O24" s="10">
        <f>IF(OR($B24="",$C24="",$D24=""),"",ROUND((IF($G24="はい",((MAX(0,MIN($U24,MIN($X24,($B24+0+5/24)))-MAX($T24,MAX($T24,($B24+-1+22/24))))-MAX(0,MIN($W24,MIN($X24,($B24+0+5/24)))-MAX($V24,MAX($T24,($B24+-1+22/24)))))+(MAX(0,MIN($U24,MIN($X24,($B24+1+5/24)))-MAX($T24,MAX($T24,($B24+0+22/24))))-MAX(0,MIN($W24,MIN($X24,($B24+1+5/24)))-MAX($V24,MAX($T24,($B24+0+22/24)))))+(MAX(0,MIN($U24,MIN($X24,($B24+2+5/24)))-MAX($T24,MAX($T24,($B24+1+22/24))))-MAX(0,MIN($W24,MIN($X24,($B24+2+5/24)))-MAX($V24,MAX($T24,($B24+1+22/24)))))),0)+IF($H24="はい",((MAX(0,MIN($U24,MIN($U24,($B24+0+5/24)))-MAX($T24,MAX($X24,($B24+-1+22/24))))-MAX(0,MIN($W24,MIN($U24,($B24+0+5/24)))-MAX($V24,MAX($X24,($B24+-1+22/24)))))+(MAX(0,MIN($U24,MIN($U24,($B24+1+5/24)))-MAX($T24,MAX($X24,($B24+0+22/24))))-MAX(0,MIN($W24,MIN($U24,($B24+1+5/24)))-MAX($V24,MAX($X24,($B24+0+22/24)))))+(MAX(0,MIN($U24,MIN($U24,($B24+2+5/24)))-MAX($T24,MAX($X24,($B24+1+22/24))))-MAX(0,MIN($W24,MIN($U24,($B24+2+5/24)))-MAX($V24,MAX($X24,($B24+1+22/24)))))),0))*24,4))</f>
        <v/>
      </c>
      <c r="P24" s="11">
        <f>IF(OR($B24="",$C24="",$D24=""),"",ROUND($B$3*SUMPRODUCT($J24:$O24,$J$7:$O$7),0))</f>
        <v/>
      </c>
      <c r="Q24" s="11">
        <f>IF(OR($B24="",$C24="",$D24=""),"",$P24-ROUND($B$3*$I24,0))</f>
        <v/>
      </c>
      <c r="R24" s="12">
        <f>IF(OR($B24="",$C24="",$D24=""),"",IF(ABS(SUM($J24:$O24)-$I24)&gt;0.001,"区分の合計がずれた",IF(AND($I24&gt;8,ROUND(($W24-$V24)*24,4)&lt;1),"休憩が1時間に足りない",IF(AND($I24&gt;6,ROUND(($W24-$V24)*24,4)&lt;0.75),"休憩が45分に足りない",""))))</f>
        <v/>
      </c>
      <c r="T24" s="13">
        <f>IF(OR($B24="",$C24="",$D24=""),"",$B24+$C24)</f>
        <v/>
      </c>
      <c r="U24" s="13">
        <f>IF(OR($B24="",$C24="",$D24=""),"",$B24+$D24+IF($D24&lt;=$C24,1,0))</f>
        <v/>
      </c>
      <c r="V24" s="13">
        <f>IF(OR($B24="",$C24="",$D24=""),"",IF($E24="",$U24,$B24+$E24+IF($E24&lt;$C24,1,0)))</f>
        <v/>
      </c>
      <c r="W24" s="13">
        <f>IF(OR($B24="",$C24="",$D24=""),"",IF(OR($E24="",$F24=""),$V24,$B24+$F24+IF($F24&lt;$C24,1,0)))</f>
        <v/>
      </c>
      <c r="X24" s="13">
        <f>IF(OR($B24="",$C24="",$D24=""),"",$B24+1)</f>
        <v/>
      </c>
      <c r="Y24" s="13">
        <f>IF(OR($B24="",$C24="",$D24=""),"",IF($G24="はい",MAX($T24,$X24),$T24))</f>
        <v/>
      </c>
      <c r="Z24" s="13">
        <f>IF(OR($B24="",$C24="",$D24=""),"",IF($H24="はい",MIN($U24,$X24),$U24))</f>
        <v/>
      </c>
      <c r="AA24" s="13">
        <f>IF(OR($B24="",$C24="",$D24=""),"",IF(MAX($V24,$Y24)&gt;=$Y24+8/24,$Y24+8/24,$Y24+8/24+(MAX($W24,$Y24)-MAX($V24,$Y24))))</f>
        <v/>
      </c>
    </row>
    <row r="25">
      <c r="A25" s="7" t="inlineStr"/>
      <c r="B25" s="8" t="n"/>
      <c r="C25" s="9" t="n"/>
      <c r="D25" s="9" t="n"/>
      <c r="E25" s="9" t="n"/>
      <c r="F25" s="9" t="n"/>
      <c r="G25" s="7" t="inlineStr">
        <is>
          <t>いいえ</t>
        </is>
      </c>
      <c r="H25" s="7" t="inlineStr">
        <is>
          <t>いいえ</t>
        </is>
      </c>
      <c r="I25" s="10">
        <f>IF(OR($B25="",$C25="",$D25=""),"",ROUND((MAX(0,MIN($U25,$U25)-MAX($T25,$T25))-MAX(0,MIN($W25,$U25)-MAX($V25,$T25)))*24,4))</f>
        <v/>
      </c>
      <c r="J25" s="10">
        <f>IF(OR($B25="",$C25="",$D25=""),"",ROUND(((MAX(0,MIN($U25,MIN($Z25,$AA25))-MAX($T25,$Y25))-MAX(0,MIN($W25,MIN($Z25,$AA25))-MAX($V25,$Y25)))-((MAX(0,MIN($U25,MIN(MIN($Z25,$AA25),($B25+0+5/24)))-MAX($T25,MAX($Y25,($B25+-1+22/24))))-MAX(0,MIN($W25,MIN(MIN($Z25,$AA25),($B25+0+5/24)))-MAX($V25,MAX($Y25,($B25+-1+22/24)))))+(MAX(0,MIN($U25,MIN(MIN($Z25,$AA25),($B25+1+5/24)))-MAX($T25,MAX($Y25,($B25+0+22/24))))-MAX(0,MIN($W25,MIN(MIN($Z25,$AA25),($B25+1+5/24)))-MAX($V25,MAX($Y25,($B25+0+22/24)))))+(MAX(0,MIN($U25,MIN(MIN($Z25,$AA25),($B25+2+5/24)))-MAX($T25,MAX($Y25,($B25+1+22/24))))-MAX(0,MIN($W25,MIN(MIN($Z25,$AA25),($B25+2+5/24)))-MAX($V25,MAX($Y25,($B25+1+22/24)))))))*24,4))</f>
        <v/>
      </c>
      <c r="K25" s="10">
        <f>IF(OR($B25="",$C25="",$D25=""),"",ROUND(((MAX(0,MIN($U25,MIN(MIN($Z25,$AA25),($B25+0+5/24)))-MAX($T25,MAX($Y25,($B25+-1+22/24))))-MAX(0,MIN($W25,MIN(MIN($Z25,$AA25),($B25+0+5/24)))-MAX($V25,MAX($Y25,($B25+-1+22/24)))))+(MAX(0,MIN($U25,MIN(MIN($Z25,$AA25),($B25+1+5/24)))-MAX($T25,MAX($Y25,($B25+0+22/24))))-MAX(0,MIN($W25,MIN(MIN($Z25,$AA25),($B25+1+5/24)))-MAX($V25,MAX($Y25,($B25+0+22/24)))))+(MAX(0,MIN($U25,MIN(MIN($Z25,$AA25),($B25+2+5/24)))-MAX($T25,MAX($Y25,($B25+1+22/24))))-MAX(0,MIN($W25,MIN(MIN($Z25,$AA25),($B25+2+5/24)))-MAX($V25,MAX($Y25,($B25+1+22/24))))))*24,4))</f>
        <v/>
      </c>
      <c r="L25" s="10">
        <f>IF(OR($B25="",$C25="",$D25=""),"",ROUND(((MAX(0,MIN($U25,$Z25)-MAX($T25,MAX($Y25,$AA25)))-MAX(0,MIN($W25,$Z25)-MAX($V25,MAX($Y25,$AA25))))-((MAX(0,MIN($U25,MIN($Z25,($B25+0+5/24)))-MAX($T25,MAX(MAX($Y25,$AA25),($B25+-1+22/24))))-MAX(0,MIN($W25,MIN($Z25,($B25+0+5/24)))-MAX($V25,MAX(MAX($Y25,$AA25),($B25+-1+22/24)))))+(MAX(0,MIN($U25,MIN($Z25,($B25+1+5/24)))-MAX($T25,MAX(MAX($Y25,$AA25),($B25+0+22/24))))-MAX(0,MIN($W25,MIN($Z25,($B25+1+5/24)))-MAX($V25,MAX(MAX($Y25,$AA25),($B25+0+22/24)))))+(MAX(0,MIN($U25,MIN($Z25,($B25+2+5/24)))-MAX($T25,MAX(MAX($Y25,$AA25),($B25+1+22/24))))-MAX(0,MIN($W25,MIN($Z25,($B25+2+5/24)))-MAX($V25,MAX(MAX($Y25,$AA25),($B25+1+22/24)))))))*24,4))</f>
        <v/>
      </c>
      <c r="M25" s="10">
        <f>IF(OR($B25="",$C25="",$D25=""),"",ROUND(((MAX(0,MIN($U25,MIN($Z25,($B25+0+5/24)))-MAX($T25,MAX(MAX($Y25,$AA25),($B25+-1+22/24))))-MAX(0,MIN($W25,MIN($Z25,($B25+0+5/24)))-MAX($V25,MAX(MAX($Y25,$AA25),($B25+-1+22/24)))))+(MAX(0,MIN($U25,MIN($Z25,($B25+1+5/24)))-MAX($T25,MAX(MAX($Y25,$AA25),($B25+0+22/24))))-MAX(0,MIN($W25,MIN($Z25,($B25+1+5/24)))-MAX($V25,MAX(MAX($Y25,$AA25),($B25+0+22/24)))))+(MAX(0,MIN($U25,MIN($Z25,($B25+2+5/24)))-MAX($T25,MAX(MAX($Y25,$AA25),($B25+1+22/24))))-MAX(0,MIN($W25,MIN($Z25,($B25+2+5/24)))-MAX($V25,MAX(MAX($Y25,$AA25),($B25+1+22/24))))))*24,4))</f>
        <v/>
      </c>
      <c r="N25" s="10">
        <f>IF(OR($B25="",$C25="",$D25=""),"",ROUND((IF($G25="はい",(MAX(0,MIN($U25,$X25)-MAX($T25,$T25))-MAX(0,MIN($W25,$X25)-MAX($V25,$T25))),0)+IF($H25="はい",(MAX(0,MIN($U25,$U25)-MAX($T25,$X25))-MAX(0,MIN($W25,$U25)-MAX($V25,$X25))),0)-IF($G25="はい",((MAX(0,MIN($U25,MIN($X25,($B25+0+5/24)))-MAX($T25,MAX($T25,($B25+-1+22/24))))-MAX(0,MIN($W25,MIN($X25,($B25+0+5/24)))-MAX($V25,MAX($T25,($B25+-1+22/24)))))+(MAX(0,MIN($U25,MIN($X25,($B25+1+5/24)))-MAX($T25,MAX($T25,($B25+0+22/24))))-MAX(0,MIN($W25,MIN($X25,($B25+1+5/24)))-MAX($V25,MAX($T25,($B25+0+22/24)))))+(MAX(0,MIN($U25,MIN($X25,($B25+2+5/24)))-MAX($T25,MAX($T25,($B25+1+22/24))))-MAX(0,MIN($W25,MIN($X25,($B25+2+5/24)))-MAX($V25,MAX($T25,($B25+1+22/24)))))),0)-IF($H25="はい",((MAX(0,MIN($U25,MIN($U25,($B25+0+5/24)))-MAX($T25,MAX($X25,($B25+-1+22/24))))-MAX(0,MIN($W25,MIN($U25,($B25+0+5/24)))-MAX($V25,MAX($X25,($B25+-1+22/24)))))+(MAX(0,MIN($U25,MIN($U25,($B25+1+5/24)))-MAX($T25,MAX($X25,($B25+0+22/24))))-MAX(0,MIN($W25,MIN($U25,($B25+1+5/24)))-MAX($V25,MAX($X25,($B25+0+22/24)))))+(MAX(0,MIN($U25,MIN($U25,($B25+2+5/24)))-MAX($T25,MAX($X25,($B25+1+22/24))))-MAX(0,MIN($W25,MIN($U25,($B25+2+5/24)))-MAX($V25,MAX($X25,($B25+1+22/24)))))),0))*24,4))</f>
        <v/>
      </c>
      <c r="O25" s="10">
        <f>IF(OR($B25="",$C25="",$D25=""),"",ROUND((IF($G25="はい",((MAX(0,MIN($U25,MIN($X25,($B25+0+5/24)))-MAX($T25,MAX($T25,($B25+-1+22/24))))-MAX(0,MIN($W25,MIN($X25,($B25+0+5/24)))-MAX($V25,MAX($T25,($B25+-1+22/24)))))+(MAX(0,MIN($U25,MIN($X25,($B25+1+5/24)))-MAX($T25,MAX($T25,($B25+0+22/24))))-MAX(0,MIN($W25,MIN($X25,($B25+1+5/24)))-MAX($V25,MAX($T25,($B25+0+22/24)))))+(MAX(0,MIN($U25,MIN($X25,($B25+2+5/24)))-MAX($T25,MAX($T25,($B25+1+22/24))))-MAX(0,MIN($W25,MIN($X25,($B25+2+5/24)))-MAX($V25,MAX($T25,($B25+1+22/24)))))),0)+IF($H25="はい",((MAX(0,MIN($U25,MIN($U25,($B25+0+5/24)))-MAX($T25,MAX($X25,($B25+-1+22/24))))-MAX(0,MIN($W25,MIN($U25,($B25+0+5/24)))-MAX($V25,MAX($X25,($B25+-1+22/24)))))+(MAX(0,MIN($U25,MIN($U25,($B25+1+5/24)))-MAX($T25,MAX($X25,($B25+0+22/24))))-MAX(0,MIN($W25,MIN($U25,($B25+1+5/24)))-MAX($V25,MAX($X25,($B25+0+22/24)))))+(MAX(0,MIN($U25,MIN($U25,($B25+2+5/24)))-MAX($T25,MAX($X25,($B25+1+22/24))))-MAX(0,MIN($W25,MIN($U25,($B25+2+5/24)))-MAX($V25,MAX($X25,($B25+1+22/24)))))),0))*24,4))</f>
        <v/>
      </c>
      <c r="P25" s="11">
        <f>IF(OR($B25="",$C25="",$D25=""),"",ROUND($B$3*SUMPRODUCT($J25:$O25,$J$7:$O$7),0))</f>
        <v/>
      </c>
      <c r="Q25" s="11">
        <f>IF(OR($B25="",$C25="",$D25=""),"",$P25-ROUND($B$3*$I25,0))</f>
        <v/>
      </c>
      <c r="R25" s="12">
        <f>IF(OR($B25="",$C25="",$D25=""),"",IF(ABS(SUM($J25:$O25)-$I25)&gt;0.001,"区分の合計がずれた",IF(AND($I25&gt;8,ROUND(($W25-$V25)*24,4)&lt;1),"休憩が1時間に足りない",IF(AND($I25&gt;6,ROUND(($W25-$V25)*24,4)&lt;0.75),"休憩が45分に足りない",""))))</f>
        <v/>
      </c>
      <c r="T25" s="13">
        <f>IF(OR($B25="",$C25="",$D25=""),"",$B25+$C25)</f>
        <v/>
      </c>
      <c r="U25" s="13">
        <f>IF(OR($B25="",$C25="",$D25=""),"",$B25+$D25+IF($D25&lt;=$C25,1,0))</f>
        <v/>
      </c>
      <c r="V25" s="13">
        <f>IF(OR($B25="",$C25="",$D25=""),"",IF($E25="",$U25,$B25+$E25+IF($E25&lt;$C25,1,0)))</f>
        <v/>
      </c>
      <c r="W25" s="13">
        <f>IF(OR($B25="",$C25="",$D25=""),"",IF(OR($E25="",$F25=""),$V25,$B25+$F25+IF($F25&lt;$C25,1,0)))</f>
        <v/>
      </c>
      <c r="X25" s="13">
        <f>IF(OR($B25="",$C25="",$D25=""),"",$B25+1)</f>
        <v/>
      </c>
      <c r="Y25" s="13">
        <f>IF(OR($B25="",$C25="",$D25=""),"",IF($G25="はい",MAX($T25,$X25),$T25))</f>
        <v/>
      </c>
      <c r="Z25" s="13">
        <f>IF(OR($B25="",$C25="",$D25=""),"",IF($H25="はい",MIN($U25,$X25),$U25))</f>
        <v/>
      </c>
      <c r="AA25" s="13">
        <f>IF(OR($B25="",$C25="",$D25=""),"",IF(MAX($V25,$Y25)&gt;=$Y25+8/24,$Y25+8/24,$Y25+8/24+(MAX($W25,$Y25)-MAX($V25,$Y25))))</f>
        <v/>
      </c>
    </row>
    <row r="26">
      <c r="A26" s="7" t="inlineStr"/>
      <c r="B26" s="8" t="n"/>
      <c r="C26" s="9" t="n"/>
      <c r="D26" s="9" t="n"/>
      <c r="E26" s="9" t="n"/>
      <c r="F26" s="9" t="n"/>
      <c r="G26" s="7" t="inlineStr">
        <is>
          <t>いいえ</t>
        </is>
      </c>
      <c r="H26" s="7" t="inlineStr">
        <is>
          <t>いいえ</t>
        </is>
      </c>
      <c r="I26" s="10">
        <f>IF(OR($B26="",$C26="",$D26=""),"",ROUND((MAX(0,MIN($U26,$U26)-MAX($T26,$T26))-MAX(0,MIN($W26,$U26)-MAX($V26,$T26)))*24,4))</f>
        <v/>
      </c>
      <c r="J26" s="10">
        <f>IF(OR($B26="",$C26="",$D26=""),"",ROUND(((MAX(0,MIN($U26,MIN($Z26,$AA26))-MAX($T26,$Y26))-MAX(0,MIN($W26,MIN($Z26,$AA26))-MAX($V26,$Y26)))-((MAX(0,MIN($U26,MIN(MIN($Z26,$AA26),($B26+0+5/24)))-MAX($T26,MAX($Y26,($B26+-1+22/24))))-MAX(0,MIN($W26,MIN(MIN($Z26,$AA26),($B26+0+5/24)))-MAX($V26,MAX($Y26,($B26+-1+22/24)))))+(MAX(0,MIN($U26,MIN(MIN($Z26,$AA26),($B26+1+5/24)))-MAX($T26,MAX($Y26,($B26+0+22/24))))-MAX(0,MIN($W26,MIN(MIN($Z26,$AA26),($B26+1+5/24)))-MAX($V26,MAX($Y26,($B26+0+22/24)))))+(MAX(0,MIN($U26,MIN(MIN($Z26,$AA26),($B26+2+5/24)))-MAX($T26,MAX($Y26,($B26+1+22/24))))-MAX(0,MIN($W26,MIN(MIN($Z26,$AA26),($B26+2+5/24)))-MAX($V26,MAX($Y26,($B26+1+22/24)))))))*24,4))</f>
        <v/>
      </c>
      <c r="K26" s="10">
        <f>IF(OR($B26="",$C26="",$D26=""),"",ROUND(((MAX(0,MIN($U26,MIN(MIN($Z26,$AA26),($B26+0+5/24)))-MAX($T26,MAX($Y26,($B26+-1+22/24))))-MAX(0,MIN($W26,MIN(MIN($Z26,$AA26),($B26+0+5/24)))-MAX($V26,MAX($Y26,($B26+-1+22/24)))))+(MAX(0,MIN($U26,MIN(MIN($Z26,$AA26),($B26+1+5/24)))-MAX($T26,MAX($Y26,($B26+0+22/24))))-MAX(0,MIN($W26,MIN(MIN($Z26,$AA26),($B26+1+5/24)))-MAX($V26,MAX($Y26,($B26+0+22/24)))))+(MAX(0,MIN($U26,MIN(MIN($Z26,$AA26),($B26+2+5/24)))-MAX($T26,MAX($Y26,($B26+1+22/24))))-MAX(0,MIN($W26,MIN(MIN($Z26,$AA26),($B26+2+5/24)))-MAX($V26,MAX($Y26,($B26+1+22/24))))))*24,4))</f>
        <v/>
      </c>
      <c r="L26" s="10">
        <f>IF(OR($B26="",$C26="",$D26=""),"",ROUND(((MAX(0,MIN($U26,$Z26)-MAX($T26,MAX($Y26,$AA26)))-MAX(0,MIN($W26,$Z26)-MAX($V26,MAX($Y26,$AA26))))-((MAX(0,MIN($U26,MIN($Z26,($B26+0+5/24)))-MAX($T26,MAX(MAX($Y26,$AA26),($B26+-1+22/24))))-MAX(0,MIN($W26,MIN($Z26,($B26+0+5/24)))-MAX($V26,MAX(MAX($Y26,$AA26),($B26+-1+22/24)))))+(MAX(0,MIN($U26,MIN($Z26,($B26+1+5/24)))-MAX($T26,MAX(MAX($Y26,$AA26),($B26+0+22/24))))-MAX(0,MIN($W26,MIN($Z26,($B26+1+5/24)))-MAX($V26,MAX(MAX($Y26,$AA26),($B26+0+22/24)))))+(MAX(0,MIN($U26,MIN($Z26,($B26+2+5/24)))-MAX($T26,MAX(MAX($Y26,$AA26),($B26+1+22/24))))-MAX(0,MIN($W26,MIN($Z26,($B26+2+5/24)))-MAX($V26,MAX(MAX($Y26,$AA26),($B26+1+22/24)))))))*24,4))</f>
        <v/>
      </c>
      <c r="M26" s="10">
        <f>IF(OR($B26="",$C26="",$D26=""),"",ROUND(((MAX(0,MIN($U26,MIN($Z26,($B26+0+5/24)))-MAX($T26,MAX(MAX($Y26,$AA26),($B26+-1+22/24))))-MAX(0,MIN($W26,MIN($Z26,($B26+0+5/24)))-MAX($V26,MAX(MAX($Y26,$AA26),($B26+-1+22/24)))))+(MAX(0,MIN($U26,MIN($Z26,($B26+1+5/24)))-MAX($T26,MAX(MAX($Y26,$AA26),($B26+0+22/24))))-MAX(0,MIN($W26,MIN($Z26,($B26+1+5/24)))-MAX($V26,MAX(MAX($Y26,$AA26),($B26+0+22/24)))))+(MAX(0,MIN($U26,MIN($Z26,($B26+2+5/24)))-MAX($T26,MAX(MAX($Y26,$AA26),($B26+1+22/24))))-MAX(0,MIN($W26,MIN($Z26,($B26+2+5/24)))-MAX($V26,MAX(MAX($Y26,$AA26),($B26+1+22/24))))))*24,4))</f>
        <v/>
      </c>
      <c r="N26" s="10">
        <f>IF(OR($B26="",$C26="",$D26=""),"",ROUND((IF($G26="はい",(MAX(0,MIN($U26,$X26)-MAX($T26,$T26))-MAX(0,MIN($W26,$X26)-MAX($V26,$T26))),0)+IF($H26="はい",(MAX(0,MIN($U26,$U26)-MAX($T26,$X26))-MAX(0,MIN($W26,$U26)-MAX($V26,$X26))),0)-IF($G26="はい",((MAX(0,MIN($U26,MIN($X26,($B26+0+5/24)))-MAX($T26,MAX($T26,($B26+-1+22/24))))-MAX(0,MIN($W26,MIN($X26,($B26+0+5/24)))-MAX($V26,MAX($T26,($B26+-1+22/24)))))+(MAX(0,MIN($U26,MIN($X26,($B26+1+5/24)))-MAX($T26,MAX($T26,($B26+0+22/24))))-MAX(0,MIN($W26,MIN($X26,($B26+1+5/24)))-MAX($V26,MAX($T26,($B26+0+22/24)))))+(MAX(0,MIN($U26,MIN($X26,($B26+2+5/24)))-MAX($T26,MAX($T26,($B26+1+22/24))))-MAX(0,MIN($W26,MIN($X26,($B26+2+5/24)))-MAX($V26,MAX($T26,($B26+1+22/24)))))),0)-IF($H26="はい",((MAX(0,MIN($U26,MIN($U26,($B26+0+5/24)))-MAX($T26,MAX($X26,($B26+-1+22/24))))-MAX(0,MIN($W26,MIN($U26,($B26+0+5/24)))-MAX($V26,MAX($X26,($B26+-1+22/24)))))+(MAX(0,MIN($U26,MIN($U26,($B26+1+5/24)))-MAX($T26,MAX($X26,($B26+0+22/24))))-MAX(0,MIN($W26,MIN($U26,($B26+1+5/24)))-MAX($V26,MAX($X26,($B26+0+22/24)))))+(MAX(0,MIN($U26,MIN($U26,($B26+2+5/24)))-MAX($T26,MAX($X26,($B26+1+22/24))))-MAX(0,MIN($W26,MIN($U26,($B26+2+5/24)))-MAX($V26,MAX($X26,($B26+1+22/24)))))),0))*24,4))</f>
        <v/>
      </c>
      <c r="O26" s="10">
        <f>IF(OR($B26="",$C26="",$D26=""),"",ROUND((IF($G26="はい",((MAX(0,MIN($U26,MIN($X26,($B26+0+5/24)))-MAX($T26,MAX($T26,($B26+-1+22/24))))-MAX(0,MIN($W26,MIN($X26,($B26+0+5/24)))-MAX($V26,MAX($T26,($B26+-1+22/24)))))+(MAX(0,MIN($U26,MIN($X26,($B26+1+5/24)))-MAX($T26,MAX($T26,($B26+0+22/24))))-MAX(0,MIN($W26,MIN($X26,($B26+1+5/24)))-MAX($V26,MAX($T26,($B26+0+22/24)))))+(MAX(0,MIN($U26,MIN($X26,($B26+2+5/24)))-MAX($T26,MAX($T26,($B26+1+22/24))))-MAX(0,MIN($W26,MIN($X26,($B26+2+5/24)))-MAX($V26,MAX($T26,($B26+1+22/24)))))),0)+IF($H26="はい",((MAX(0,MIN($U26,MIN($U26,($B26+0+5/24)))-MAX($T26,MAX($X26,($B26+-1+22/24))))-MAX(0,MIN($W26,MIN($U26,($B26+0+5/24)))-MAX($V26,MAX($X26,($B26+-1+22/24)))))+(MAX(0,MIN($U26,MIN($U26,($B26+1+5/24)))-MAX($T26,MAX($X26,($B26+0+22/24))))-MAX(0,MIN($W26,MIN($U26,($B26+1+5/24)))-MAX($V26,MAX($X26,($B26+0+22/24)))))+(MAX(0,MIN($U26,MIN($U26,($B26+2+5/24)))-MAX($T26,MAX($X26,($B26+1+22/24))))-MAX(0,MIN($W26,MIN($U26,($B26+2+5/24)))-MAX($V26,MAX($X26,($B26+1+22/24)))))),0))*24,4))</f>
        <v/>
      </c>
      <c r="P26" s="11">
        <f>IF(OR($B26="",$C26="",$D26=""),"",ROUND($B$3*SUMPRODUCT($J26:$O26,$J$7:$O$7),0))</f>
        <v/>
      </c>
      <c r="Q26" s="11">
        <f>IF(OR($B26="",$C26="",$D26=""),"",$P26-ROUND($B$3*$I26,0))</f>
        <v/>
      </c>
      <c r="R26" s="12">
        <f>IF(OR($B26="",$C26="",$D26=""),"",IF(ABS(SUM($J26:$O26)-$I26)&gt;0.001,"区分の合計がずれた",IF(AND($I26&gt;8,ROUND(($W26-$V26)*24,4)&lt;1),"休憩が1時間に足りない",IF(AND($I26&gt;6,ROUND(($W26-$V26)*24,4)&lt;0.75),"休憩が45分に足りない",""))))</f>
        <v/>
      </c>
      <c r="T26" s="13">
        <f>IF(OR($B26="",$C26="",$D26=""),"",$B26+$C26)</f>
        <v/>
      </c>
      <c r="U26" s="13">
        <f>IF(OR($B26="",$C26="",$D26=""),"",$B26+$D26+IF($D26&lt;=$C26,1,0))</f>
        <v/>
      </c>
      <c r="V26" s="13">
        <f>IF(OR($B26="",$C26="",$D26=""),"",IF($E26="",$U26,$B26+$E26+IF($E26&lt;$C26,1,0)))</f>
        <v/>
      </c>
      <c r="W26" s="13">
        <f>IF(OR($B26="",$C26="",$D26=""),"",IF(OR($E26="",$F26=""),$V26,$B26+$F26+IF($F26&lt;$C26,1,0)))</f>
        <v/>
      </c>
      <c r="X26" s="13">
        <f>IF(OR($B26="",$C26="",$D26=""),"",$B26+1)</f>
        <v/>
      </c>
      <c r="Y26" s="13">
        <f>IF(OR($B26="",$C26="",$D26=""),"",IF($G26="はい",MAX($T26,$X26),$T26))</f>
        <v/>
      </c>
      <c r="Z26" s="13">
        <f>IF(OR($B26="",$C26="",$D26=""),"",IF($H26="はい",MIN($U26,$X26),$U26))</f>
        <v/>
      </c>
      <c r="AA26" s="13">
        <f>IF(OR($B26="",$C26="",$D26=""),"",IF(MAX($V26,$Y26)&gt;=$Y26+8/24,$Y26+8/24,$Y26+8/24+(MAX($W26,$Y26)-MAX($V26,$Y26))))</f>
        <v/>
      </c>
    </row>
    <row r="27">
      <c r="A27" s="7" t="inlineStr"/>
      <c r="B27" s="8" t="n"/>
      <c r="C27" s="9" t="n"/>
      <c r="D27" s="9" t="n"/>
      <c r="E27" s="9" t="n"/>
      <c r="F27" s="9" t="n"/>
      <c r="G27" s="7" t="inlineStr">
        <is>
          <t>いいえ</t>
        </is>
      </c>
      <c r="H27" s="7" t="inlineStr">
        <is>
          <t>いいえ</t>
        </is>
      </c>
      <c r="I27" s="10">
        <f>IF(OR($B27="",$C27="",$D27=""),"",ROUND((MAX(0,MIN($U27,$U27)-MAX($T27,$T27))-MAX(0,MIN($W27,$U27)-MAX($V27,$T27)))*24,4))</f>
        <v/>
      </c>
      <c r="J27" s="10">
        <f>IF(OR($B27="",$C27="",$D27=""),"",ROUND(((MAX(0,MIN($U27,MIN($Z27,$AA27))-MAX($T27,$Y27))-MAX(0,MIN($W27,MIN($Z27,$AA27))-MAX($V27,$Y27)))-((MAX(0,MIN($U27,MIN(MIN($Z27,$AA27),($B27+0+5/24)))-MAX($T27,MAX($Y27,($B27+-1+22/24))))-MAX(0,MIN($W27,MIN(MIN($Z27,$AA27),($B27+0+5/24)))-MAX($V27,MAX($Y27,($B27+-1+22/24)))))+(MAX(0,MIN($U27,MIN(MIN($Z27,$AA27),($B27+1+5/24)))-MAX($T27,MAX($Y27,($B27+0+22/24))))-MAX(0,MIN($W27,MIN(MIN($Z27,$AA27),($B27+1+5/24)))-MAX($V27,MAX($Y27,($B27+0+22/24)))))+(MAX(0,MIN($U27,MIN(MIN($Z27,$AA27),($B27+2+5/24)))-MAX($T27,MAX($Y27,($B27+1+22/24))))-MAX(0,MIN($W27,MIN(MIN($Z27,$AA27),($B27+2+5/24)))-MAX($V27,MAX($Y27,($B27+1+22/24)))))))*24,4))</f>
        <v/>
      </c>
      <c r="K27" s="10">
        <f>IF(OR($B27="",$C27="",$D27=""),"",ROUND(((MAX(0,MIN($U27,MIN(MIN($Z27,$AA27),($B27+0+5/24)))-MAX($T27,MAX($Y27,($B27+-1+22/24))))-MAX(0,MIN($W27,MIN(MIN($Z27,$AA27),($B27+0+5/24)))-MAX($V27,MAX($Y27,($B27+-1+22/24)))))+(MAX(0,MIN($U27,MIN(MIN($Z27,$AA27),($B27+1+5/24)))-MAX($T27,MAX($Y27,($B27+0+22/24))))-MAX(0,MIN($W27,MIN(MIN($Z27,$AA27),($B27+1+5/24)))-MAX($V27,MAX($Y27,($B27+0+22/24)))))+(MAX(0,MIN($U27,MIN(MIN($Z27,$AA27),($B27+2+5/24)))-MAX($T27,MAX($Y27,($B27+1+22/24))))-MAX(0,MIN($W27,MIN(MIN($Z27,$AA27),($B27+2+5/24)))-MAX($V27,MAX($Y27,($B27+1+22/24))))))*24,4))</f>
        <v/>
      </c>
      <c r="L27" s="10">
        <f>IF(OR($B27="",$C27="",$D27=""),"",ROUND(((MAX(0,MIN($U27,$Z27)-MAX($T27,MAX($Y27,$AA27)))-MAX(0,MIN($W27,$Z27)-MAX($V27,MAX($Y27,$AA27))))-((MAX(0,MIN($U27,MIN($Z27,($B27+0+5/24)))-MAX($T27,MAX(MAX($Y27,$AA27),($B27+-1+22/24))))-MAX(0,MIN($W27,MIN($Z27,($B27+0+5/24)))-MAX($V27,MAX(MAX($Y27,$AA27),($B27+-1+22/24)))))+(MAX(0,MIN($U27,MIN($Z27,($B27+1+5/24)))-MAX($T27,MAX(MAX($Y27,$AA27),($B27+0+22/24))))-MAX(0,MIN($W27,MIN($Z27,($B27+1+5/24)))-MAX($V27,MAX(MAX($Y27,$AA27),($B27+0+22/24)))))+(MAX(0,MIN($U27,MIN($Z27,($B27+2+5/24)))-MAX($T27,MAX(MAX($Y27,$AA27),($B27+1+22/24))))-MAX(0,MIN($W27,MIN($Z27,($B27+2+5/24)))-MAX($V27,MAX(MAX($Y27,$AA27),($B27+1+22/24)))))))*24,4))</f>
        <v/>
      </c>
      <c r="M27" s="10">
        <f>IF(OR($B27="",$C27="",$D27=""),"",ROUND(((MAX(0,MIN($U27,MIN($Z27,($B27+0+5/24)))-MAX($T27,MAX(MAX($Y27,$AA27),($B27+-1+22/24))))-MAX(0,MIN($W27,MIN($Z27,($B27+0+5/24)))-MAX($V27,MAX(MAX($Y27,$AA27),($B27+-1+22/24)))))+(MAX(0,MIN($U27,MIN($Z27,($B27+1+5/24)))-MAX($T27,MAX(MAX($Y27,$AA27),($B27+0+22/24))))-MAX(0,MIN($W27,MIN($Z27,($B27+1+5/24)))-MAX($V27,MAX(MAX($Y27,$AA27),($B27+0+22/24)))))+(MAX(0,MIN($U27,MIN($Z27,($B27+2+5/24)))-MAX($T27,MAX(MAX($Y27,$AA27),($B27+1+22/24))))-MAX(0,MIN($W27,MIN($Z27,($B27+2+5/24)))-MAX($V27,MAX(MAX($Y27,$AA27),($B27+1+22/24))))))*24,4))</f>
        <v/>
      </c>
      <c r="N27" s="10">
        <f>IF(OR($B27="",$C27="",$D27=""),"",ROUND((IF($G27="はい",(MAX(0,MIN($U27,$X27)-MAX($T27,$T27))-MAX(0,MIN($W27,$X27)-MAX($V27,$T27))),0)+IF($H27="はい",(MAX(0,MIN($U27,$U27)-MAX($T27,$X27))-MAX(0,MIN($W27,$U27)-MAX($V27,$X27))),0)-IF($G27="はい",((MAX(0,MIN($U27,MIN($X27,($B27+0+5/24)))-MAX($T27,MAX($T27,($B27+-1+22/24))))-MAX(0,MIN($W27,MIN($X27,($B27+0+5/24)))-MAX($V27,MAX($T27,($B27+-1+22/24)))))+(MAX(0,MIN($U27,MIN($X27,($B27+1+5/24)))-MAX($T27,MAX($T27,($B27+0+22/24))))-MAX(0,MIN($W27,MIN($X27,($B27+1+5/24)))-MAX($V27,MAX($T27,($B27+0+22/24)))))+(MAX(0,MIN($U27,MIN($X27,($B27+2+5/24)))-MAX($T27,MAX($T27,($B27+1+22/24))))-MAX(0,MIN($W27,MIN($X27,($B27+2+5/24)))-MAX($V27,MAX($T27,($B27+1+22/24)))))),0)-IF($H27="はい",((MAX(0,MIN($U27,MIN($U27,($B27+0+5/24)))-MAX($T27,MAX($X27,($B27+-1+22/24))))-MAX(0,MIN($W27,MIN($U27,($B27+0+5/24)))-MAX($V27,MAX($X27,($B27+-1+22/24)))))+(MAX(0,MIN($U27,MIN($U27,($B27+1+5/24)))-MAX($T27,MAX($X27,($B27+0+22/24))))-MAX(0,MIN($W27,MIN($U27,($B27+1+5/24)))-MAX($V27,MAX($X27,($B27+0+22/24)))))+(MAX(0,MIN($U27,MIN($U27,($B27+2+5/24)))-MAX($T27,MAX($X27,($B27+1+22/24))))-MAX(0,MIN($W27,MIN($U27,($B27+2+5/24)))-MAX($V27,MAX($X27,($B27+1+22/24)))))),0))*24,4))</f>
        <v/>
      </c>
      <c r="O27" s="10">
        <f>IF(OR($B27="",$C27="",$D27=""),"",ROUND((IF($G27="はい",((MAX(0,MIN($U27,MIN($X27,($B27+0+5/24)))-MAX($T27,MAX($T27,($B27+-1+22/24))))-MAX(0,MIN($W27,MIN($X27,($B27+0+5/24)))-MAX($V27,MAX($T27,($B27+-1+22/24)))))+(MAX(0,MIN($U27,MIN($X27,($B27+1+5/24)))-MAX($T27,MAX($T27,($B27+0+22/24))))-MAX(0,MIN($W27,MIN($X27,($B27+1+5/24)))-MAX($V27,MAX($T27,($B27+0+22/24)))))+(MAX(0,MIN($U27,MIN($X27,($B27+2+5/24)))-MAX($T27,MAX($T27,($B27+1+22/24))))-MAX(0,MIN($W27,MIN($X27,($B27+2+5/24)))-MAX($V27,MAX($T27,($B27+1+22/24)))))),0)+IF($H27="はい",((MAX(0,MIN($U27,MIN($U27,($B27+0+5/24)))-MAX($T27,MAX($X27,($B27+-1+22/24))))-MAX(0,MIN($W27,MIN($U27,($B27+0+5/24)))-MAX($V27,MAX($X27,($B27+-1+22/24)))))+(MAX(0,MIN($U27,MIN($U27,($B27+1+5/24)))-MAX($T27,MAX($X27,($B27+0+22/24))))-MAX(0,MIN($W27,MIN($U27,($B27+1+5/24)))-MAX($V27,MAX($X27,($B27+0+22/24)))))+(MAX(0,MIN($U27,MIN($U27,($B27+2+5/24)))-MAX($T27,MAX($X27,($B27+1+22/24))))-MAX(0,MIN($W27,MIN($U27,($B27+2+5/24)))-MAX($V27,MAX($X27,($B27+1+22/24)))))),0))*24,4))</f>
        <v/>
      </c>
      <c r="P27" s="11">
        <f>IF(OR($B27="",$C27="",$D27=""),"",ROUND($B$3*SUMPRODUCT($J27:$O27,$J$7:$O$7),0))</f>
        <v/>
      </c>
      <c r="Q27" s="11">
        <f>IF(OR($B27="",$C27="",$D27=""),"",$P27-ROUND($B$3*$I27,0))</f>
        <v/>
      </c>
      <c r="R27" s="12">
        <f>IF(OR($B27="",$C27="",$D27=""),"",IF(ABS(SUM($J27:$O27)-$I27)&gt;0.001,"区分の合計がずれた",IF(AND($I27&gt;8,ROUND(($W27-$V27)*24,4)&lt;1),"休憩が1時間に足りない",IF(AND($I27&gt;6,ROUND(($W27-$V27)*24,4)&lt;0.75),"休憩が45分に足りない",""))))</f>
        <v/>
      </c>
      <c r="T27" s="13">
        <f>IF(OR($B27="",$C27="",$D27=""),"",$B27+$C27)</f>
        <v/>
      </c>
      <c r="U27" s="13">
        <f>IF(OR($B27="",$C27="",$D27=""),"",$B27+$D27+IF($D27&lt;=$C27,1,0))</f>
        <v/>
      </c>
      <c r="V27" s="13">
        <f>IF(OR($B27="",$C27="",$D27=""),"",IF($E27="",$U27,$B27+$E27+IF($E27&lt;$C27,1,0)))</f>
        <v/>
      </c>
      <c r="W27" s="13">
        <f>IF(OR($B27="",$C27="",$D27=""),"",IF(OR($E27="",$F27=""),$V27,$B27+$F27+IF($F27&lt;$C27,1,0)))</f>
        <v/>
      </c>
      <c r="X27" s="13">
        <f>IF(OR($B27="",$C27="",$D27=""),"",$B27+1)</f>
        <v/>
      </c>
      <c r="Y27" s="13">
        <f>IF(OR($B27="",$C27="",$D27=""),"",IF($G27="はい",MAX($T27,$X27),$T27))</f>
        <v/>
      </c>
      <c r="Z27" s="13">
        <f>IF(OR($B27="",$C27="",$D27=""),"",IF($H27="はい",MIN($U27,$X27),$U27))</f>
        <v/>
      </c>
      <c r="AA27" s="13">
        <f>IF(OR($B27="",$C27="",$D27=""),"",IF(MAX($V27,$Y27)&gt;=$Y27+8/24,$Y27+8/24,$Y27+8/24+(MAX($W27,$Y27)-MAX($V27,$Y27))))</f>
        <v/>
      </c>
    </row>
    <row r="28">
      <c r="A28" s="7" t="inlineStr"/>
      <c r="B28" s="8" t="n"/>
      <c r="C28" s="9" t="n"/>
      <c r="D28" s="9" t="n"/>
      <c r="E28" s="9" t="n"/>
      <c r="F28" s="9" t="n"/>
      <c r="G28" s="7" t="inlineStr">
        <is>
          <t>いいえ</t>
        </is>
      </c>
      <c r="H28" s="7" t="inlineStr">
        <is>
          <t>いいえ</t>
        </is>
      </c>
      <c r="I28" s="10">
        <f>IF(OR($B28="",$C28="",$D28=""),"",ROUND((MAX(0,MIN($U28,$U28)-MAX($T28,$T28))-MAX(0,MIN($W28,$U28)-MAX($V28,$T28)))*24,4))</f>
        <v/>
      </c>
      <c r="J28" s="10">
        <f>IF(OR($B28="",$C28="",$D28=""),"",ROUND(((MAX(0,MIN($U28,MIN($Z28,$AA28))-MAX($T28,$Y28))-MAX(0,MIN($W28,MIN($Z28,$AA28))-MAX($V28,$Y28)))-((MAX(0,MIN($U28,MIN(MIN($Z28,$AA28),($B28+0+5/24)))-MAX($T28,MAX($Y28,($B28+-1+22/24))))-MAX(0,MIN($W28,MIN(MIN($Z28,$AA28),($B28+0+5/24)))-MAX($V28,MAX($Y28,($B28+-1+22/24)))))+(MAX(0,MIN($U28,MIN(MIN($Z28,$AA28),($B28+1+5/24)))-MAX($T28,MAX($Y28,($B28+0+22/24))))-MAX(0,MIN($W28,MIN(MIN($Z28,$AA28),($B28+1+5/24)))-MAX($V28,MAX($Y28,($B28+0+22/24)))))+(MAX(0,MIN($U28,MIN(MIN($Z28,$AA28),($B28+2+5/24)))-MAX($T28,MAX($Y28,($B28+1+22/24))))-MAX(0,MIN($W28,MIN(MIN($Z28,$AA28),($B28+2+5/24)))-MAX($V28,MAX($Y28,($B28+1+22/24)))))))*24,4))</f>
        <v/>
      </c>
      <c r="K28" s="10">
        <f>IF(OR($B28="",$C28="",$D28=""),"",ROUND(((MAX(0,MIN($U28,MIN(MIN($Z28,$AA28),($B28+0+5/24)))-MAX($T28,MAX($Y28,($B28+-1+22/24))))-MAX(0,MIN($W28,MIN(MIN($Z28,$AA28),($B28+0+5/24)))-MAX($V28,MAX($Y28,($B28+-1+22/24)))))+(MAX(0,MIN($U28,MIN(MIN($Z28,$AA28),($B28+1+5/24)))-MAX($T28,MAX($Y28,($B28+0+22/24))))-MAX(0,MIN($W28,MIN(MIN($Z28,$AA28),($B28+1+5/24)))-MAX($V28,MAX($Y28,($B28+0+22/24)))))+(MAX(0,MIN($U28,MIN(MIN($Z28,$AA28),($B28+2+5/24)))-MAX($T28,MAX($Y28,($B28+1+22/24))))-MAX(0,MIN($W28,MIN(MIN($Z28,$AA28),($B28+2+5/24)))-MAX($V28,MAX($Y28,($B28+1+22/24))))))*24,4))</f>
        <v/>
      </c>
      <c r="L28" s="10">
        <f>IF(OR($B28="",$C28="",$D28=""),"",ROUND(((MAX(0,MIN($U28,$Z28)-MAX($T28,MAX($Y28,$AA28)))-MAX(0,MIN($W28,$Z28)-MAX($V28,MAX($Y28,$AA28))))-((MAX(0,MIN($U28,MIN($Z28,($B28+0+5/24)))-MAX($T28,MAX(MAX($Y28,$AA28),($B28+-1+22/24))))-MAX(0,MIN($W28,MIN($Z28,($B28+0+5/24)))-MAX($V28,MAX(MAX($Y28,$AA28),($B28+-1+22/24)))))+(MAX(0,MIN($U28,MIN($Z28,($B28+1+5/24)))-MAX($T28,MAX(MAX($Y28,$AA28),($B28+0+22/24))))-MAX(0,MIN($W28,MIN($Z28,($B28+1+5/24)))-MAX($V28,MAX(MAX($Y28,$AA28),($B28+0+22/24)))))+(MAX(0,MIN($U28,MIN($Z28,($B28+2+5/24)))-MAX($T28,MAX(MAX($Y28,$AA28),($B28+1+22/24))))-MAX(0,MIN($W28,MIN($Z28,($B28+2+5/24)))-MAX($V28,MAX(MAX($Y28,$AA28),($B28+1+22/24)))))))*24,4))</f>
        <v/>
      </c>
      <c r="M28" s="10">
        <f>IF(OR($B28="",$C28="",$D28=""),"",ROUND(((MAX(0,MIN($U28,MIN($Z28,($B28+0+5/24)))-MAX($T28,MAX(MAX($Y28,$AA28),($B28+-1+22/24))))-MAX(0,MIN($W28,MIN($Z28,($B28+0+5/24)))-MAX($V28,MAX(MAX($Y28,$AA28),($B28+-1+22/24)))))+(MAX(0,MIN($U28,MIN($Z28,($B28+1+5/24)))-MAX($T28,MAX(MAX($Y28,$AA28),($B28+0+22/24))))-MAX(0,MIN($W28,MIN($Z28,($B28+1+5/24)))-MAX($V28,MAX(MAX($Y28,$AA28),($B28+0+22/24)))))+(MAX(0,MIN($U28,MIN($Z28,($B28+2+5/24)))-MAX($T28,MAX(MAX($Y28,$AA28),($B28+1+22/24))))-MAX(0,MIN($W28,MIN($Z28,($B28+2+5/24)))-MAX($V28,MAX(MAX($Y28,$AA28),($B28+1+22/24))))))*24,4))</f>
        <v/>
      </c>
      <c r="N28" s="10">
        <f>IF(OR($B28="",$C28="",$D28=""),"",ROUND((IF($G28="はい",(MAX(0,MIN($U28,$X28)-MAX($T28,$T28))-MAX(0,MIN($W28,$X28)-MAX($V28,$T28))),0)+IF($H28="はい",(MAX(0,MIN($U28,$U28)-MAX($T28,$X28))-MAX(0,MIN($W28,$U28)-MAX($V28,$X28))),0)-IF($G28="はい",((MAX(0,MIN($U28,MIN($X28,($B28+0+5/24)))-MAX($T28,MAX($T28,($B28+-1+22/24))))-MAX(0,MIN($W28,MIN($X28,($B28+0+5/24)))-MAX($V28,MAX($T28,($B28+-1+22/24)))))+(MAX(0,MIN($U28,MIN($X28,($B28+1+5/24)))-MAX($T28,MAX($T28,($B28+0+22/24))))-MAX(0,MIN($W28,MIN($X28,($B28+1+5/24)))-MAX($V28,MAX($T28,($B28+0+22/24)))))+(MAX(0,MIN($U28,MIN($X28,($B28+2+5/24)))-MAX($T28,MAX($T28,($B28+1+22/24))))-MAX(0,MIN($W28,MIN($X28,($B28+2+5/24)))-MAX($V28,MAX($T28,($B28+1+22/24)))))),0)-IF($H28="はい",((MAX(0,MIN($U28,MIN($U28,($B28+0+5/24)))-MAX($T28,MAX($X28,($B28+-1+22/24))))-MAX(0,MIN($W28,MIN($U28,($B28+0+5/24)))-MAX($V28,MAX($X28,($B28+-1+22/24)))))+(MAX(0,MIN($U28,MIN($U28,($B28+1+5/24)))-MAX($T28,MAX($X28,($B28+0+22/24))))-MAX(0,MIN($W28,MIN($U28,($B28+1+5/24)))-MAX($V28,MAX($X28,($B28+0+22/24)))))+(MAX(0,MIN($U28,MIN($U28,($B28+2+5/24)))-MAX($T28,MAX($X28,($B28+1+22/24))))-MAX(0,MIN($W28,MIN($U28,($B28+2+5/24)))-MAX($V28,MAX($X28,($B28+1+22/24)))))),0))*24,4))</f>
        <v/>
      </c>
      <c r="O28" s="10">
        <f>IF(OR($B28="",$C28="",$D28=""),"",ROUND((IF($G28="はい",((MAX(0,MIN($U28,MIN($X28,($B28+0+5/24)))-MAX($T28,MAX($T28,($B28+-1+22/24))))-MAX(0,MIN($W28,MIN($X28,($B28+0+5/24)))-MAX($V28,MAX($T28,($B28+-1+22/24)))))+(MAX(0,MIN($U28,MIN($X28,($B28+1+5/24)))-MAX($T28,MAX($T28,($B28+0+22/24))))-MAX(0,MIN($W28,MIN($X28,($B28+1+5/24)))-MAX($V28,MAX($T28,($B28+0+22/24)))))+(MAX(0,MIN($U28,MIN($X28,($B28+2+5/24)))-MAX($T28,MAX($T28,($B28+1+22/24))))-MAX(0,MIN($W28,MIN($X28,($B28+2+5/24)))-MAX($V28,MAX($T28,($B28+1+22/24)))))),0)+IF($H28="はい",((MAX(0,MIN($U28,MIN($U28,($B28+0+5/24)))-MAX($T28,MAX($X28,($B28+-1+22/24))))-MAX(0,MIN($W28,MIN($U28,($B28+0+5/24)))-MAX($V28,MAX($X28,($B28+-1+22/24)))))+(MAX(0,MIN($U28,MIN($U28,($B28+1+5/24)))-MAX($T28,MAX($X28,($B28+0+22/24))))-MAX(0,MIN($W28,MIN($U28,($B28+1+5/24)))-MAX($V28,MAX($X28,($B28+0+22/24)))))+(MAX(0,MIN($U28,MIN($U28,($B28+2+5/24)))-MAX($T28,MAX($X28,($B28+1+22/24))))-MAX(0,MIN($W28,MIN($U28,($B28+2+5/24)))-MAX($V28,MAX($X28,($B28+1+22/24)))))),0))*24,4))</f>
        <v/>
      </c>
      <c r="P28" s="11">
        <f>IF(OR($B28="",$C28="",$D28=""),"",ROUND($B$3*SUMPRODUCT($J28:$O28,$J$7:$O$7),0))</f>
        <v/>
      </c>
      <c r="Q28" s="11">
        <f>IF(OR($B28="",$C28="",$D28=""),"",$P28-ROUND($B$3*$I28,0))</f>
        <v/>
      </c>
      <c r="R28" s="12">
        <f>IF(OR($B28="",$C28="",$D28=""),"",IF(ABS(SUM($J28:$O28)-$I28)&gt;0.001,"区分の合計がずれた",IF(AND($I28&gt;8,ROUND(($W28-$V28)*24,4)&lt;1),"休憩が1時間に足りない",IF(AND($I28&gt;6,ROUND(($W28-$V28)*24,4)&lt;0.75),"休憩が45分に足りない",""))))</f>
        <v/>
      </c>
      <c r="T28" s="13">
        <f>IF(OR($B28="",$C28="",$D28=""),"",$B28+$C28)</f>
        <v/>
      </c>
      <c r="U28" s="13">
        <f>IF(OR($B28="",$C28="",$D28=""),"",$B28+$D28+IF($D28&lt;=$C28,1,0))</f>
        <v/>
      </c>
      <c r="V28" s="13">
        <f>IF(OR($B28="",$C28="",$D28=""),"",IF($E28="",$U28,$B28+$E28+IF($E28&lt;$C28,1,0)))</f>
        <v/>
      </c>
      <c r="W28" s="13">
        <f>IF(OR($B28="",$C28="",$D28=""),"",IF(OR($E28="",$F28=""),$V28,$B28+$F28+IF($F28&lt;$C28,1,0)))</f>
        <v/>
      </c>
      <c r="X28" s="13">
        <f>IF(OR($B28="",$C28="",$D28=""),"",$B28+1)</f>
        <v/>
      </c>
      <c r="Y28" s="13">
        <f>IF(OR($B28="",$C28="",$D28=""),"",IF($G28="はい",MAX($T28,$X28),$T28))</f>
        <v/>
      </c>
      <c r="Z28" s="13">
        <f>IF(OR($B28="",$C28="",$D28=""),"",IF($H28="はい",MIN($U28,$X28),$U28))</f>
        <v/>
      </c>
      <c r="AA28" s="13">
        <f>IF(OR($B28="",$C28="",$D28=""),"",IF(MAX($V28,$Y28)&gt;=$Y28+8/24,$Y28+8/24,$Y28+8/24+(MAX($W28,$Y28)-MAX($V28,$Y28))))</f>
        <v/>
      </c>
    </row>
    <row r="30">
      <c r="A30" s="4" t="inlineStr">
        <is>
          <t>合計</t>
        </is>
      </c>
      <c r="I30" s="14">
        <f>SUM(I9:I28)</f>
        <v/>
      </c>
      <c r="J30" s="14">
        <f>SUM(J9:J28)</f>
        <v/>
      </c>
      <c r="K30" s="14">
        <f>SUM(K9:K28)</f>
        <v/>
      </c>
      <c r="L30" s="14">
        <f>SUM(L9:L28)</f>
        <v/>
      </c>
      <c r="M30" s="14">
        <f>SUM(M9:M28)</f>
        <v/>
      </c>
      <c r="N30" s="14">
        <f>SUM(N9:N28)</f>
        <v/>
      </c>
      <c r="O30" s="14">
        <f>SUM(O9:O28)</f>
        <v/>
      </c>
      <c r="P30" s="15">
        <f>SUM(P9:P28)</f>
        <v/>
      </c>
      <c r="Q30" s="15">
        <f>SUM(Q9:Q28)</f>
        <v/>
      </c>
    </row>
    <row r="32">
      <c r="A32" t="inlineStr">
        <is>
          <t>時間外は1日8時間を超えた分だけを数える。週40時間を超えた分、1か月60時間を超えた分（5割）はこの表では数えない</t>
        </is>
      </c>
    </row>
    <row r="33">
      <c r="A33" t="inlineStr">
        <is>
          <t>2暦日にまたがる勤務は、始業日の1日の勤務として8時間を数える。法定休日の暦日に入った時間は8時間の数に入れない</t>
        </is>
      </c>
    </row>
    <row r="34">
      <c r="A34" t="inlineStr">
        <is>
          <t>法定休日の暦日に入った時間は、深夜でなければ1.35、深夜なら1.60。法定休日の労働に時間外の割増は重ならない</t>
        </is>
      </c>
    </row>
    <row r="35">
      <c r="A35" t="inlineStr">
        <is>
          <t>緑の欄は法定休日の割増が付いた時間。赤い確認欄は、区分の合計がずれたか、休憩が労働基準法第34条の長さに足りない行</t>
        </is>
      </c>
    </row>
    <row r="36">
      <c r="A36" t="inlineStr">
        <is>
          <t>賃金は、6つの区分の時間 × 率 × 1時間あたりの賃金を足して、円未満を四捨五入した額</t>
        </is>
      </c>
    </row>
  </sheetData>
  <conditionalFormatting sqref="R9:R28">
    <cfRule type="expression" priority="1" dxfId="0">
      <formula>$R9&lt;&gt;""</formula>
    </cfRule>
  </conditionalFormatting>
  <conditionalFormatting sqref="N9:O28">
    <cfRule type="expression" priority="2" dxfId="1">
      <formula>AND(N9&lt;&gt;"",N9&gt;0)</formula>
    </cfRule>
  </conditionalFormatting>
  <dataValidations count="1">
    <dataValidation sqref="G9:H28" showDropDown="0" showInputMessage="0" showErrorMessage="0" allowBlank="0" type="list">
      <formula1>"はい,いいえ"</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64" customWidth="1" min="1" max="1"/>
    <col width="13" customWidth="1" min="2" max="2"/>
    <col width="13" customWidth="1" min="3" max="3"/>
    <col width="13" customWidth="1" min="4" max="4"/>
    <col width="40" customWidth="1" min="5" max="5"/>
  </cols>
  <sheetData>
    <row r="1">
      <c r="A1" s="1" t="inlineStr">
        <is>
          <t>よくある取り違えで出した額と、正しい額の差（1_割増の計算 の8行の例と同じ勤務）</t>
        </is>
      </c>
    </row>
    <row r="3">
      <c r="A3" s="6" t="inlineStr">
        <is>
          <t>取り違え</t>
        </is>
      </c>
      <c r="B3" s="6" t="inlineStr">
        <is>
          <t>取り違えた額</t>
        </is>
      </c>
      <c r="C3" s="6" t="inlineStr">
        <is>
          <t>正しい額</t>
        </is>
      </c>
      <c r="D3" s="6" t="inlineStr">
        <is>
          <t>差</t>
        </is>
      </c>
      <c r="E3" s="6" t="inlineStr">
        <is>
          <t>正しい額の出どころ</t>
        </is>
      </c>
    </row>
    <row r="4">
      <c r="A4" s="16" t="inlineStr">
        <is>
          <t>元日が法定休日なのに、勤務全体を始業日（大晦日）の勤務として25%だけ払った</t>
        </is>
      </c>
      <c r="B4" s="11">
        <f>'1_割増の計算'!P9</f>
        <v/>
      </c>
      <c r="C4" s="11">
        <f>'1_割増の計算'!P10</f>
        <v/>
      </c>
      <c r="D4" s="17">
        <f>B4-C4</f>
        <v/>
      </c>
      <c r="E4" s="16" t="inlineStr">
        <is>
          <t>1_割増の計算 10行目</t>
        </is>
      </c>
    </row>
    <row r="5">
      <c r="A5" s="16" t="inlineStr">
        <is>
          <t>元日の夜勤を、翌朝5時まで全部法定休日として60%で払った</t>
        </is>
      </c>
      <c r="B5" s="11">
        <f>ROUND('1_割増の計算'!$B$3*('1_割増の計算'!I11)*'1_割増の計算'!O7,0)</f>
        <v/>
      </c>
      <c r="C5" s="11">
        <f>'1_割増の計算'!P11</f>
        <v/>
      </c>
      <c r="D5" s="17">
        <f>B5-C5</f>
        <v/>
      </c>
      <c r="E5" s="16" t="inlineStr">
        <is>
          <t>1_割増の計算 11行目</t>
        </is>
      </c>
    </row>
    <row r="6">
      <c r="A6" s="16" t="inlineStr">
        <is>
          <t>元日は祝日だから0時から法定休日と思い込んだ（就業規則の法定休日は日曜）</t>
        </is>
      </c>
      <c r="B6" s="11">
        <f>'1_割増の計算'!P10</f>
        <v/>
      </c>
      <c r="C6" s="11">
        <f>'1_割増の計算'!P9</f>
        <v/>
      </c>
      <c r="D6" s="17">
        <f>B6-C6</f>
        <v/>
      </c>
      <c r="E6" s="16" t="inlineStr">
        <is>
          <t>1_割増の計算 9行目</t>
        </is>
      </c>
    </row>
    <row r="7">
      <c r="A7" s="16" t="inlineStr">
        <is>
          <t>元日の日勤を、祝日だからと35%で払った（就業規則の法定休日は日曜）</t>
        </is>
      </c>
      <c r="B7" s="11">
        <f>'1_割増の計算'!P14</f>
        <v/>
      </c>
      <c r="C7" s="11">
        <f>'1_割増の計算'!P15</f>
        <v/>
      </c>
      <c r="D7" s="17">
        <f>B7-C7</f>
        <v/>
      </c>
      <c r="E7" s="16" t="inlineStr">
        <is>
          <t>1_割増の計算 15行目</t>
        </is>
      </c>
    </row>
    <row r="8">
      <c r="A8" s="16" t="inlineStr">
        <is>
          <t>休憩を取ったのに引かずに7時間で払った（元日は法定休日でない）</t>
        </is>
      </c>
      <c r="B8" s="11">
        <f>'1_割増の計算'!P16</f>
        <v/>
      </c>
      <c r="C8" s="11">
        <f>'1_割増の計算'!P9</f>
        <v/>
      </c>
      <c r="D8" s="17">
        <f>B8-C8</f>
        <v/>
      </c>
      <c r="E8" s="16" t="inlineStr">
        <is>
          <t>1_割増の計算 9行目</t>
        </is>
      </c>
    </row>
    <row r="10">
      <c r="A10" t="inlineStr">
        <is>
          <t>赤は払い足りない額（労働基準法第37条に届かない）。緑は法律より多く払った額（会社の規程で決めているなら違反ではない）</t>
        </is>
      </c>
    </row>
    <row r="12">
      <c r="A12" s="4" t="inlineStr">
        <is>
          <t>日付をまたぐ勤務で、終業から始業をそのまま引いた場合</t>
        </is>
      </c>
    </row>
    <row r="13">
      <c r="A13" s="6" t="inlineStr">
        <is>
          <t>式</t>
        </is>
      </c>
      <c r="B13" s="6" t="inlineStr">
        <is>
          <t>結果</t>
        </is>
      </c>
      <c r="C13" s="6" t="inlineStr"/>
      <c r="D13" s="6" t="inlineStr"/>
      <c r="E13" s="6" t="inlineStr"/>
    </row>
    <row r="14">
      <c r="A14" s="16" t="inlineStr">
        <is>
          <t>終業 − 始業（22:00から5:00）を時間にした</t>
        </is>
      </c>
      <c r="B14" s="10">
        <f>('1_割増の計算'!D9-'1_割増の計算'!C9)*24</f>
        <v/>
      </c>
    </row>
    <row r="15">
      <c r="A15" s="16" t="inlineStr">
        <is>
          <t>日付をまたいだら1日足してから引いた</t>
        </is>
      </c>
      <c r="B15" s="10">
        <f>ROUND(('1_割増の計算'!D9-'1_割増の計算'!C9+IF('1_割増の計算'!D9&lt;='1_割増の計算'!C9,1,0))*24,2)</f>
        <v/>
      </c>
    </row>
    <row r="16">
      <c r="A16" s="16" t="inlineStr">
        <is>
          <t>MODで24時間の余りにした</t>
        </is>
      </c>
      <c r="B16" s="10">
        <f>ROUND(MOD('1_割増の計算'!D9-'1_割増の計算'!C9,1)*24,2)</f>
        <v/>
      </c>
    </row>
    <row r="17">
      <c r="A17" t="inlineStr">
        <is>
          <t>1行目はマイナス17時間になる。時刻の表示形式のままだと、負の時刻は####と表示される</t>
        </is>
      </c>
    </row>
  </sheetData>
  <conditionalFormatting sqref="D4:D8">
    <cfRule type="expression" priority="1" dxfId="0">
      <formula>$D4&lt;0</formula>
    </cfRule>
    <cfRule type="expression" priority="2" dxfId="1">
      <formula>$D4&gt;0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30" customWidth="1" min="1" max="1"/>
  </cols>
  <sheetData>
    <row r="1">
      <c r="A1" s="1" t="inlineStr">
        <is>
          <t>使い方と前提</t>
        </is>
      </c>
    </row>
    <row r="3">
      <c r="A3" t="inlineStr">
        <is>
          <t>1_割増の計算 のB3に1時間あたりの賃金、9行目から下に勤務を1行ずつ入れる（20行まで）。</t>
        </is>
      </c>
    </row>
    <row r="4">
      <c r="A4" t="inlineStr">
        <is>
          <t>始業日は日付、始業・終業・休憩は時刻（22:00 のように入れる）。終業が始業以前の時刻なら翌日として数える。</t>
        </is>
      </c>
    </row>
    <row r="5">
      <c r="A5" t="inlineStr">
        <is>
          <t>G列とH列に、始業日とその翌日が就業規則で決めた法定休日かどうかを「はい」「いいえ」で入れる。</t>
        </is>
      </c>
    </row>
    <row r="6">
      <c r="A6" t="inlineStr"/>
    </row>
    <row r="7">
      <c r="A7" t="inlineStr">
        <is>
          <t>法定休日の割増（35%）は、法定休日の0時から24時の間に働いた時間だけに付く。前日からの勤務が0時を越えたら、0時からが法定休日の労働。</t>
        </is>
      </c>
    </row>
    <row r="8">
      <c r="A8" t="inlineStr">
        <is>
          <t>法定休日の勤務が翌日の0時を越えたら、0時からは法定休日の労働ではない。</t>
        </is>
      </c>
    </row>
    <row r="9">
      <c r="A9" t="inlineStr">
        <is>
          <t>深夜（22時から5時）は、法定内なら25%、時間外と重なれば50%、法定休日と重なれば60%。</t>
        </is>
      </c>
    </row>
    <row r="10">
      <c r="A10" t="inlineStr">
        <is>
          <t>時間外は、法定休日の暦日に入った時間を除き、始業から数えて8時間を超えた分。</t>
        </is>
      </c>
    </row>
    <row r="11">
      <c r="A11" t="inlineStr"/>
    </row>
    <row r="12">
      <c r="A12" t="inlineStr">
        <is>
          <t>この表で扱わないもの: 週40時間を超えた分、1か月60時間を超えた分の5割、変形労働時間制、</t>
        </is>
      </c>
    </row>
    <row r="13">
      <c r="A13" t="inlineStr">
        <is>
          <t>番方編成による交替制で休日を継続24時間で与えている職場、所定労働時間が8時間より短い職場の法定内残業の扱い、</t>
        </is>
      </c>
    </row>
    <row r="14">
      <c r="A14" t="inlineStr">
        <is>
          <t>会社が独自に決めている年末年始手当や祝日手当。</t>
        </is>
      </c>
    </row>
    <row r="15">
      <c r="A15" t="inlineStr"/>
    </row>
    <row r="16">
      <c r="A16" t="inlineStr">
        <is>
          <t>出典（どれも2026年10月6日に確認）</t>
        </is>
      </c>
    </row>
    <row r="17">
      <c r="A17" t="inlineStr">
        <is>
          <t>労働基準法 第34条・第35条・第37条 https://laws.e-gov.go.jp/law/322AC0000000049</t>
        </is>
      </c>
    </row>
    <row r="18">
      <c r="A18" t="inlineStr">
        <is>
          <t>労働基準法施行規則 第19条・第20条 https://laws.e-gov.go.jp/law/322M40000100023</t>
        </is>
      </c>
    </row>
    <row r="19">
      <c r="A19" t="inlineStr">
        <is>
          <t>労働基準法第三十七条第一項の時間外及び休日の割増賃金に係る率の最低限度を定める政令 https://laws.e-gov.go.jp/law/406CO0000000005</t>
        </is>
      </c>
    </row>
    <row r="20">
      <c r="A20" t="inlineStr">
        <is>
          <t>厚生労働省 モデル就業規則 第4章 労働時間、休憩及び休日 https://www.mhlw.go.jp/file/06-Seisakujouhou-11200000-Roudoukijunkyoku/0000118961.pdf</t>
        </is>
      </c>
    </row>
    <row r="21">
      <c r="A21" t="inlineStr">
        <is>
          <t>厚生労働省 法定労働時間と割増賃金について教えてください https://www.mhlw.go.jp/bunya/roudoukijun/faq_kijyungyosei07.html</t>
        </is>
      </c>
    </row>
    <row r="22">
      <c r="A22" t="inlineStr">
        <is>
          <t>長崎労働局 労働法の基礎講座 第28回 休日の原則 https://jsite.mhlw.go.jp/nagasaki-roudoukyoku/content/contents/no28-25071801.pdf</t>
        </is>
      </c>
    </row>
    <row r="23">
      <c r="A23" t="inlineStr"/>
    </row>
    <row r="24">
      <c r="A24" t="inlineStr">
        <is>
          <t>この表は法律の最低の額を出すもの。実際の賃金は勤め先の就業規則と賃金規程で決まる。</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2026-10-06T06:11:58Z</dcterms:created>
  <dcterms:modified xmlns:dcterms="http://purl.org/dc/terms/" xmlns:xsi="http://www.w3.org/2001/XMLSchema-instance" xsi:type="dcterms:W3CDTF">2026-10-06T06:11:58Z</dcterms:modified>
</cp:coreProperties>
</file>