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PCuser\Desktop\PJ\90_Money\site\public\downloads\"/>
    </mc:Choice>
  </mc:AlternateContent>
  <xr:revisionPtr revIDLastSave="0" documentId="13_ncr:1_{C14A0D99-A7EA-49C1-AE9F-D39D7D60F7C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_自分の年収" sheetId="1" r:id="rId1"/>
    <sheet name="2_年齢別の中央値" sheetId="2" r:id="rId2"/>
    <sheet name="3_総務省の表" sheetId="3" r:id="rId3"/>
    <sheet name="4_使い方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152" i="3" l="1"/>
  <c r="A152" i="3"/>
  <c r="U151" i="3"/>
  <c r="A151" i="3"/>
  <c r="U150" i="3"/>
  <c r="A150" i="3"/>
  <c r="U149" i="3"/>
  <c r="A149" i="3"/>
  <c r="U148" i="3"/>
  <c r="A148" i="3"/>
  <c r="U147" i="3"/>
  <c r="A147" i="3"/>
  <c r="U146" i="3"/>
  <c r="A146" i="3"/>
  <c r="U145" i="3"/>
  <c r="A145" i="3"/>
  <c r="U144" i="3"/>
  <c r="A144" i="3"/>
  <c r="U143" i="3"/>
  <c r="A143" i="3"/>
  <c r="U142" i="3"/>
  <c r="A142" i="3"/>
  <c r="U141" i="3"/>
  <c r="A141" i="3"/>
  <c r="U140" i="3"/>
  <c r="A140" i="3"/>
  <c r="U139" i="3"/>
  <c r="A139" i="3"/>
  <c r="U138" i="3"/>
  <c r="A138" i="3"/>
  <c r="U137" i="3"/>
  <c r="A137" i="3"/>
  <c r="U136" i="3"/>
  <c r="A136" i="3"/>
  <c r="U135" i="3"/>
  <c r="A135" i="3"/>
  <c r="U134" i="3"/>
  <c r="A134" i="3"/>
  <c r="U133" i="3"/>
  <c r="A133" i="3"/>
  <c r="U132" i="3"/>
  <c r="A132" i="3"/>
  <c r="U131" i="3"/>
  <c r="A131" i="3"/>
  <c r="U130" i="3"/>
  <c r="A130" i="3"/>
  <c r="U129" i="3"/>
  <c r="A129" i="3"/>
  <c r="U128" i="3"/>
  <c r="A128" i="3"/>
  <c r="U127" i="3"/>
  <c r="A127" i="3"/>
  <c r="U126" i="3"/>
  <c r="A126" i="3"/>
  <c r="U125" i="3"/>
  <c r="A125" i="3"/>
  <c r="U124" i="3"/>
  <c r="A124" i="3"/>
  <c r="U123" i="3"/>
  <c r="A123" i="3"/>
  <c r="U122" i="3"/>
  <c r="A122" i="3"/>
  <c r="U121" i="3"/>
  <c r="A121" i="3"/>
  <c r="U120" i="3"/>
  <c r="A120" i="3"/>
  <c r="U119" i="3"/>
  <c r="A119" i="3"/>
  <c r="U118" i="3"/>
  <c r="A118" i="3"/>
  <c r="U117" i="3"/>
  <c r="A117" i="3"/>
  <c r="U116" i="3"/>
  <c r="A116" i="3"/>
  <c r="U115" i="3"/>
  <c r="A115" i="3"/>
  <c r="U114" i="3"/>
  <c r="A114" i="3"/>
  <c r="U113" i="3"/>
  <c r="A113" i="3"/>
  <c r="U112" i="3"/>
  <c r="A112" i="3"/>
  <c r="U111" i="3"/>
  <c r="A111" i="3"/>
  <c r="U110" i="3"/>
  <c r="A110" i="3"/>
  <c r="U109" i="3"/>
  <c r="A109" i="3"/>
  <c r="U108" i="3"/>
  <c r="A108" i="3"/>
  <c r="U107" i="3"/>
  <c r="A107" i="3"/>
  <c r="U106" i="3"/>
  <c r="A106" i="3"/>
  <c r="U105" i="3"/>
  <c r="A105" i="3"/>
  <c r="U104" i="3"/>
  <c r="A104" i="3"/>
  <c r="U103" i="3"/>
  <c r="A103" i="3"/>
  <c r="U102" i="3"/>
  <c r="A102" i="3"/>
  <c r="U101" i="3"/>
  <c r="A101" i="3"/>
  <c r="U100" i="3"/>
  <c r="A100" i="3"/>
  <c r="U99" i="3"/>
  <c r="A99" i="3"/>
  <c r="U98" i="3"/>
  <c r="A98" i="3"/>
  <c r="U97" i="3"/>
  <c r="A97" i="3"/>
  <c r="U96" i="3"/>
  <c r="A96" i="3"/>
  <c r="U95" i="3"/>
  <c r="A95" i="3"/>
  <c r="U94" i="3"/>
  <c r="A94" i="3"/>
  <c r="U93" i="3"/>
  <c r="A93" i="3"/>
  <c r="U92" i="3"/>
  <c r="A92" i="3"/>
  <c r="U91" i="3"/>
  <c r="A91" i="3"/>
  <c r="U90" i="3"/>
  <c r="A90" i="3"/>
  <c r="U89" i="3"/>
  <c r="A89" i="3"/>
  <c r="U88" i="3"/>
  <c r="A88" i="3"/>
  <c r="U87" i="3"/>
  <c r="A87" i="3"/>
  <c r="U86" i="3"/>
  <c r="A86" i="3"/>
  <c r="U85" i="3"/>
  <c r="A85" i="3"/>
  <c r="U84" i="3"/>
  <c r="A84" i="3"/>
  <c r="U83" i="3"/>
  <c r="A83" i="3"/>
  <c r="U82" i="3"/>
  <c r="A82" i="3"/>
  <c r="U81" i="3"/>
  <c r="A81" i="3"/>
  <c r="U80" i="3"/>
  <c r="A80" i="3"/>
  <c r="U79" i="3"/>
  <c r="A79" i="3"/>
  <c r="U78" i="3"/>
  <c r="A78" i="3"/>
  <c r="U77" i="3"/>
  <c r="A77" i="3"/>
  <c r="U76" i="3"/>
  <c r="A76" i="3"/>
  <c r="U75" i="3"/>
  <c r="A75" i="3"/>
  <c r="U74" i="3"/>
  <c r="A74" i="3"/>
  <c r="U73" i="3"/>
  <c r="A73" i="3"/>
  <c r="U72" i="3"/>
  <c r="A72" i="3"/>
  <c r="U71" i="3"/>
  <c r="A71" i="3"/>
  <c r="U70" i="3"/>
  <c r="A70" i="3"/>
  <c r="U69" i="3"/>
  <c r="A69" i="3"/>
  <c r="U68" i="3"/>
  <c r="A68" i="3"/>
  <c r="U67" i="3"/>
  <c r="A67" i="3"/>
  <c r="U66" i="3"/>
  <c r="A66" i="3"/>
  <c r="U65" i="3"/>
  <c r="A65" i="3"/>
  <c r="U64" i="3"/>
  <c r="A64" i="3"/>
  <c r="U63" i="3"/>
  <c r="A63" i="3"/>
  <c r="U62" i="3"/>
  <c r="A62" i="3"/>
  <c r="U61" i="3"/>
  <c r="A61" i="3"/>
  <c r="U60" i="3"/>
  <c r="A60" i="3"/>
  <c r="U59" i="3"/>
  <c r="A59" i="3"/>
  <c r="U58" i="3"/>
  <c r="A58" i="3"/>
  <c r="AK57" i="3"/>
  <c r="AJ57" i="3"/>
  <c r="AI57" i="3"/>
  <c r="U57" i="3"/>
  <c r="A57" i="3"/>
  <c r="U56" i="3"/>
  <c r="A56" i="3"/>
  <c r="U55" i="3"/>
  <c r="A55" i="3"/>
  <c r="U54" i="3"/>
  <c r="A54" i="3"/>
  <c r="U53" i="3"/>
  <c r="A53" i="3"/>
  <c r="U52" i="3"/>
  <c r="A52" i="3"/>
  <c r="U51" i="3"/>
  <c r="A51" i="3"/>
  <c r="U50" i="3"/>
  <c r="A50" i="3"/>
  <c r="U49" i="3"/>
  <c r="A49" i="3"/>
  <c r="U48" i="3"/>
  <c r="A48" i="3"/>
  <c r="U47" i="3"/>
  <c r="A47" i="3"/>
  <c r="U46" i="3"/>
  <c r="A46" i="3"/>
  <c r="U45" i="3"/>
  <c r="A45" i="3"/>
  <c r="U44" i="3"/>
  <c r="A44" i="3"/>
  <c r="U43" i="3"/>
  <c r="A43" i="3"/>
  <c r="U42" i="3"/>
  <c r="A42" i="3"/>
  <c r="U41" i="3"/>
  <c r="A41" i="3"/>
  <c r="U40" i="3"/>
  <c r="A40" i="3"/>
  <c r="U39" i="3"/>
  <c r="A39" i="3"/>
  <c r="U38" i="3"/>
  <c r="A38" i="3"/>
  <c r="U37" i="3"/>
  <c r="A37" i="3"/>
  <c r="U36" i="3"/>
  <c r="A36" i="3"/>
  <c r="U35" i="3"/>
  <c r="A35" i="3"/>
  <c r="U34" i="3"/>
  <c r="A34" i="3"/>
  <c r="U33" i="3"/>
  <c r="A33" i="3"/>
  <c r="U32" i="3"/>
  <c r="A32" i="3"/>
  <c r="U31" i="3"/>
  <c r="A31" i="3"/>
  <c r="U30" i="3"/>
  <c r="A30" i="3"/>
  <c r="U29" i="3"/>
  <c r="A29" i="3"/>
  <c r="U28" i="3"/>
  <c r="A28" i="3"/>
  <c r="U27" i="3"/>
  <c r="A27" i="3"/>
  <c r="U26" i="3"/>
  <c r="A26" i="3"/>
  <c r="U25" i="3"/>
  <c r="A25" i="3"/>
  <c r="U24" i="3"/>
  <c r="A24" i="3"/>
  <c r="U23" i="3"/>
  <c r="A23" i="3"/>
  <c r="U22" i="3"/>
  <c r="A22" i="3"/>
  <c r="U21" i="3"/>
  <c r="A21" i="3"/>
  <c r="U20" i="3"/>
  <c r="A20" i="3"/>
  <c r="U19" i="3"/>
  <c r="A19" i="3"/>
  <c r="U18" i="3"/>
  <c r="A18" i="3"/>
  <c r="U17" i="3"/>
  <c r="A17" i="3"/>
  <c r="U16" i="3"/>
  <c r="A16" i="3"/>
  <c r="U15" i="3"/>
  <c r="A15" i="3"/>
  <c r="U14" i="3"/>
  <c r="A14" i="3"/>
  <c r="U13" i="3"/>
  <c r="A13" i="3"/>
  <c r="U12" i="3"/>
  <c r="A12" i="3"/>
  <c r="U11" i="3"/>
  <c r="A11" i="3"/>
  <c r="U10" i="3"/>
  <c r="A10" i="3"/>
  <c r="U9" i="3"/>
  <c r="A9" i="3"/>
  <c r="B8" i="1"/>
  <c r="AH57" i="3" l="1"/>
  <c r="AG57" i="3"/>
  <c r="AF57" i="3"/>
  <c r="AE57" i="3"/>
  <c r="AD57" i="3"/>
  <c r="AC57" i="3"/>
  <c r="AB57" i="3"/>
  <c r="AA57" i="3"/>
  <c r="Z57" i="3"/>
  <c r="Y57" i="3"/>
  <c r="X57" i="3"/>
  <c r="W57" i="3"/>
  <c r="V57" i="3"/>
  <c r="E5" i="1"/>
  <c r="E7" i="1"/>
  <c r="E4" i="1"/>
  <c r="E6" i="1"/>
  <c r="AK152" i="3"/>
  <c r="AJ152" i="3"/>
  <c r="AI152" i="3"/>
  <c r="AH152" i="3"/>
  <c r="AG152" i="3"/>
  <c r="AF152" i="3"/>
  <c r="AE152" i="3"/>
  <c r="AD152" i="3"/>
  <c r="AC152" i="3"/>
  <c r="AB152" i="3"/>
  <c r="AA152" i="3"/>
  <c r="Z152" i="3"/>
  <c r="Y152" i="3"/>
  <c r="X152" i="3"/>
  <c r="W152" i="3"/>
  <c r="V152" i="3"/>
  <c r="AA151" i="3"/>
  <c r="X151" i="3"/>
  <c r="AI151" i="3"/>
  <c r="V151" i="3"/>
  <c r="W151" i="3"/>
  <c r="AD151" i="3"/>
  <c r="AJ151" i="3"/>
  <c r="AG151" i="3"/>
  <c r="AE151" i="3"/>
  <c r="AC151" i="3"/>
  <c r="AH151" i="3"/>
  <c r="AF151" i="3"/>
  <c r="AB151" i="3"/>
  <c r="Z151" i="3"/>
  <c r="AK151" i="3"/>
  <c r="Y151" i="3"/>
  <c r="AJ150" i="3"/>
  <c r="X150" i="3"/>
  <c r="V150" i="3"/>
  <c r="AK150" i="3"/>
  <c r="AH150" i="3"/>
  <c r="AE150" i="3"/>
  <c r="AC150" i="3"/>
  <c r="AA150" i="3"/>
  <c r="W150" i="3"/>
  <c r="Y150" i="3"/>
  <c r="Z150" i="3"/>
  <c r="AB150" i="3"/>
  <c r="AD150" i="3"/>
  <c r="AF150" i="3"/>
  <c r="AG150" i="3"/>
  <c r="AI150" i="3"/>
  <c r="X149" i="3"/>
  <c r="AK149" i="3"/>
  <c r="V149" i="3"/>
  <c r="Y149" i="3"/>
  <c r="AA149" i="3"/>
  <c r="AD149" i="3"/>
  <c r="AG149" i="3"/>
  <c r="AF149" i="3"/>
  <c r="AI149" i="3"/>
  <c r="AC149" i="3"/>
  <c r="Z149" i="3"/>
  <c r="W149" i="3"/>
  <c r="AJ149" i="3"/>
  <c r="AH149" i="3"/>
  <c r="AE149" i="3"/>
  <c r="AB149" i="3"/>
  <c r="AL149" i="3"/>
  <c r="V148" i="3"/>
  <c r="W148" i="3"/>
  <c r="AB148" i="3"/>
  <c r="AD148" i="3"/>
  <c r="AH148" i="3"/>
  <c r="AK148" i="3"/>
  <c r="AA148" i="3"/>
  <c r="AF148" i="3"/>
  <c r="Y148" i="3"/>
  <c r="AJ148" i="3"/>
  <c r="AI148" i="3"/>
  <c r="AG148" i="3"/>
  <c r="AE148" i="3"/>
  <c r="AC148" i="3"/>
  <c r="Z148" i="3"/>
  <c r="X148" i="3"/>
  <c r="Z147" i="3"/>
  <c r="W147" i="3"/>
  <c r="AI147" i="3"/>
  <c r="AC147" i="3"/>
  <c r="V147" i="3"/>
  <c r="AB147" i="3"/>
  <c r="AE147" i="3"/>
  <c r="AG147" i="3"/>
  <c r="AJ147" i="3"/>
  <c r="AK147" i="3"/>
  <c r="AH147" i="3"/>
  <c r="AD147" i="3"/>
  <c r="AA147" i="3"/>
  <c r="AF147" i="3"/>
  <c r="X147" i="3"/>
  <c r="Y147" i="3"/>
  <c r="AG146" i="3"/>
  <c r="AD146" i="3"/>
  <c r="AA146" i="3"/>
  <c r="X146" i="3"/>
  <c r="AC146" i="3"/>
  <c r="AF146" i="3"/>
  <c r="AI146" i="3"/>
  <c r="Z146" i="3"/>
  <c r="W146" i="3"/>
  <c r="Y146" i="3"/>
  <c r="V146" i="3"/>
  <c r="AK146" i="3"/>
  <c r="AJ146" i="3"/>
  <c r="AH146" i="3"/>
  <c r="AE146" i="3"/>
  <c r="AB146" i="3"/>
  <c r="AG145" i="3"/>
  <c r="AI145" i="3"/>
  <c r="AK145" i="3"/>
  <c r="Y145" i="3"/>
  <c r="AC145" i="3"/>
  <c r="AF145" i="3"/>
  <c r="AJ145" i="3"/>
  <c r="V145" i="3"/>
  <c r="W145" i="3"/>
  <c r="Z145" i="3"/>
  <c r="AB145" i="3"/>
  <c r="AE145" i="3"/>
  <c r="X145" i="3"/>
  <c r="AA145" i="3"/>
  <c r="AD145" i="3"/>
  <c r="AH145" i="3"/>
  <c r="AL145" i="3"/>
  <c r="X144" i="3"/>
  <c r="W144" i="3"/>
  <c r="AK144" i="3"/>
  <c r="AE144" i="3"/>
  <c r="AB144" i="3"/>
  <c r="Z144" i="3"/>
  <c r="V144" i="3"/>
  <c r="AL144" i="3" s="1"/>
  <c r="Y144" i="3"/>
  <c r="AC144" i="3"/>
  <c r="AH144" i="3"/>
  <c r="AI144" i="3"/>
  <c r="AJ144" i="3"/>
  <c r="AF144" i="3"/>
  <c r="AD144" i="3"/>
  <c r="AA144" i="3"/>
  <c r="AG144" i="3"/>
  <c r="AJ143" i="3"/>
  <c r="V143" i="3"/>
  <c r="AA143" i="3"/>
  <c r="AD143" i="3"/>
  <c r="AF143" i="3"/>
  <c r="AI143" i="3"/>
  <c r="AH143" i="3"/>
  <c r="AC143" i="3"/>
  <c r="Z143" i="3"/>
  <c r="X143" i="3"/>
  <c r="W143" i="3"/>
  <c r="Y143" i="3"/>
  <c r="AB143" i="3"/>
  <c r="AE143" i="3"/>
  <c r="AG143" i="3"/>
  <c r="AK143" i="3"/>
  <c r="AK142" i="3"/>
  <c r="AH142" i="3"/>
  <c r="AC142" i="3"/>
  <c r="Z142" i="3"/>
  <c r="W142" i="3"/>
  <c r="AD142" i="3"/>
  <c r="AA142" i="3"/>
  <c r="X142" i="3"/>
  <c r="AE142" i="3"/>
  <c r="AI142" i="3"/>
  <c r="AJ142" i="3"/>
  <c r="V142" i="3"/>
  <c r="Y142" i="3"/>
  <c r="AB142" i="3"/>
  <c r="AF142" i="3"/>
  <c r="AG142" i="3"/>
  <c r="AD141" i="3"/>
  <c r="AA141" i="3"/>
  <c r="X141" i="3"/>
  <c r="AC141" i="3"/>
  <c r="V141" i="3"/>
  <c r="AB141" i="3"/>
  <c r="AE141" i="3"/>
  <c r="AI141" i="3"/>
  <c r="W141" i="3"/>
  <c r="Z141" i="3"/>
  <c r="AG141" i="3"/>
  <c r="AJ141" i="3"/>
  <c r="Y141" i="3"/>
  <c r="AK141" i="3"/>
  <c r="AH141" i="3"/>
  <c r="AF141" i="3"/>
  <c r="AN141" i="3" s="1"/>
  <c r="V140" i="3"/>
  <c r="AF140" i="3"/>
  <c r="AH140" i="3"/>
  <c r="AK140" i="3"/>
  <c r="AJ140" i="3"/>
  <c r="AI140" i="3"/>
  <c r="Y140" i="3"/>
  <c r="AB140" i="3"/>
  <c r="AE140" i="3"/>
  <c r="AG140" i="3"/>
  <c r="AD140" i="3"/>
  <c r="AA140" i="3"/>
  <c r="X140" i="3"/>
  <c r="AC140" i="3"/>
  <c r="Z140" i="3"/>
  <c r="W140" i="3"/>
  <c r="X139" i="3"/>
  <c r="AG139" i="3"/>
  <c r="AC139" i="3"/>
  <c r="AA139" i="3"/>
  <c r="AD139" i="3"/>
  <c r="V139" i="3"/>
  <c r="AB139" i="3"/>
  <c r="AE139" i="3"/>
  <c r="AH139" i="3"/>
  <c r="AJ139" i="3"/>
  <c r="AK139" i="3"/>
  <c r="AI139" i="3"/>
  <c r="AF139" i="3"/>
  <c r="Y139" i="3"/>
  <c r="Z139" i="3"/>
  <c r="W139" i="3"/>
  <c r="AM139" i="3" s="1"/>
  <c r="F20" i="2" s="1"/>
  <c r="AK138" i="3"/>
  <c r="AA138" i="3"/>
  <c r="X138" i="3"/>
  <c r="W138" i="3"/>
  <c r="Z138" i="3"/>
  <c r="AC138" i="3"/>
  <c r="AF138" i="3"/>
  <c r="AH138" i="3"/>
  <c r="AI138" i="3"/>
  <c r="AD138" i="3"/>
  <c r="AJ138" i="3"/>
  <c r="AE138" i="3"/>
  <c r="AB138" i="3"/>
  <c r="Y138" i="3"/>
  <c r="V138" i="3"/>
  <c r="AG138" i="3"/>
  <c r="AI137" i="3"/>
  <c r="AA137" i="3"/>
  <c r="AB137" i="3"/>
  <c r="AD137" i="3"/>
  <c r="AF137" i="3"/>
  <c r="AC137" i="3"/>
  <c r="AE137" i="3"/>
  <c r="AG137" i="3"/>
  <c r="AJ137" i="3"/>
  <c r="W137" i="3"/>
  <c r="AK137" i="3"/>
  <c r="AH137" i="3"/>
  <c r="Y137" i="3"/>
  <c r="V137" i="3"/>
  <c r="X137" i="3"/>
  <c r="Z137" i="3"/>
  <c r="AC136" i="3"/>
  <c r="AF136" i="3"/>
  <c r="AH136" i="3"/>
  <c r="AD136" i="3"/>
  <c r="AA136" i="3"/>
  <c r="AK136" i="3"/>
  <c r="AJ136" i="3"/>
  <c r="AI136" i="3"/>
  <c r="AG136" i="3"/>
  <c r="AE136" i="3"/>
  <c r="AB136" i="3"/>
  <c r="Y136" i="3"/>
  <c r="W136" i="3"/>
  <c r="V136" i="3"/>
  <c r="Z136" i="3"/>
  <c r="X136" i="3"/>
  <c r="AJ135" i="3"/>
  <c r="AF135" i="3"/>
  <c r="AA135" i="3"/>
  <c r="X135" i="3"/>
  <c r="V135" i="3"/>
  <c r="Y135" i="3"/>
  <c r="AB135" i="3"/>
  <c r="AD135" i="3"/>
  <c r="AG135" i="3"/>
  <c r="AI135" i="3"/>
  <c r="AK135" i="3"/>
  <c r="AH135" i="3"/>
  <c r="AE135" i="3"/>
  <c r="AC135" i="3"/>
  <c r="Z135" i="3"/>
  <c r="W135" i="3"/>
  <c r="AH134" i="3"/>
  <c r="AE134" i="3"/>
  <c r="AB134" i="3"/>
  <c r="Z134" i="3"/>
  <c r="V134" i="3"/>
  <c r="X134" i="3"/>
  <c r="AF134" i="3"/>
  <c r="AC134" i="3"/>
  <c r="AK134" i="3"/>
  <c r="AI134" i="3"/>
  <c r="AG134" i="3"/>
  <c r="AD134" i="3"/>
  <c r="AA134" i="3"/>
  <c r="W134" i="3"/>
  <c r="Y134" i="3"/>
  <c r="AJ134" i="3"/>
  <c r="AD133" i="3"/>
  <c r="AF133" i="3"/>
  <c r="AG133" i="3"/>
  <c r="AH133" i="3"/>
  <c r="AI133" i="3"/>
  <c r="AJ133" i="3"/>
  <c r="AK133" i="3"/>
  <c r="AE133" i="3"/>
  <c r="V133" i="3"/>
  <c r="W133" i="3"/>
  <c r="X133" i="3"/>
  <c r="Y133" i="3"/>
  <c r="Z133" i="3"/>
  <c r="AA133" i="3"/>
  <c r="AB133" i="3"/>
  <c r="AC133" i="3"/>
  <c r="AF132" i="3"/>
  <c r="AI132" i="3"/>
  <c r="AG132" i="3"/>
  <c r="AE132" i="3"/>
  <c r="AD132" i="3"/>
  <c r="AC132" i="3"/>
  <c r="AB132" i="3"/>
  <c r="Z132" i="3"/>
  <c r="Y132" i="3"/>
  <c r="X132" i="3"/>
  <c r="W132" i="3"/>
  <c r="V132" i="3"/>
  <c r="AA132" i="3"/>
  <c r="AH132" i="3"/>
  <c r="AJ132" i="3"/>
  <c r="AK132" i="3"/>
  <c r="AL132" i="3"/>
  <c r="AM132" i="3"/>
  <c r="H19" i="2" s="1"/>
  <c r="AG131" i="3"/>
  <c r="AB131" i="3"/>
  <c r="AF131" i="3"/>
  <c r="AC131" i="3"/>
  <c r="AA131" i="3"/>
  <c r="Y131" i="3"/>
  <c r="X131" i="3"/>
  <c r="W131" i="3"/>
  <c r="V131" i="3"/>
  <c r="Z131" i="3"/>
  <c r="AH131" i="3"/>
  <c r="AI131" i="3"/>
  <c r="AJ131" i="3"/>
  <c r="AK131" i="3"/>
  <c r="AD131" i="3"/>
  <c r="AE131" i="3"/>
  <c r="AH130" i="3"/>
  <c r="AK130" i="3"/>
  <c r="AJ130" i="3"/>
  <c r="AI130" i="3"/>
  <c r="AG130" i="3"/>
  <c r="AF130" i="3"/>
  <c r="AE130" i="3"/>
  <c r="AD130" i="3"/>
  <c r="AC130" i="3"/>
  <c r="AB130" i="3"/>
  <c r="AA130" i="3"/>
  <c r="Z130" i="3"/>
  <c r="Y130" i="3"/>
  <c r="X130" i="3"/>
  <c r="W130" i="3"/>
  <c r="V130" i="3"/>
  <c r="AN130" i="3" s="1"/>
  <c r="AL130" i="3"/>
  <c r="AM130" i="3"/>
  <c r="F19" i="2" s="1"/>
  <c r="X129" i="3"/>
  <c r="V129" i="3"/>
  <c r="W129" i="3"/>
  <c r="Y129" i="3"/>
  <c r="Z129" i="3"/>
  <c r="AA129" i="3"/>
  <c r="AB129" i="3"/>
  <c r="AC129" i="3"/>
  <c r="AD129" i="3"/>
  <c r="AE129" i="3"/>
  <c r="AF129" i="3"/>
  <c r="AG129" i="3"/>
  <c r="AH129" i="3"/>
  <c r="AI129" i="3"/>
  <c r="AJ129" i="3"/>
  <c r="AK129" i="3"/>
  <c r="AL129" i="3"/>
  <c r="AM129" i="3"/>
  <c r="E19" i="2" s="1"/>
  <c r="AH128" i="3"/>
  <c r="AD128" i="3"/>
  <c r="W128" i="3"/>
  <c r="AK128" i="3"/>
  <c r="AJ128" i="3"/>
  <c r="AI128" i="3"/>
  <c r="AF128" i="3"/>
  <c r="AC128" i="3"/>
  <c r="AB128" i="3"/>
  <c r="AA128" i="3"/>
  <c r="Z128" i="3"/>
  <c r="Y128" i="3"/>
  <c r="X128" i="3"/>
  <c r="V128" i="3"/>
  <c r="AG128" i="3"/>
  <c r="AE128" i="3"/>
  <c r="W127" i="3"/>
  <c r="AF127" i="3"/>
  <c r="AK127" i="3"/>
  <c r="AJ127" i="3"/>
  <c r="AI127" i="3"/>
  <c r="X127" i="3"/>
  <c r="AH127" i="3"/>
  <c r="AG127" i="3"/>
  <c r="AE127" i="3"/>
  <c r="AD127" i="3"/>
  <c r="AC127" i="3"/>
  <c r="AB127" i="3"/>
  <c r="AA127" i="3"/>
  <c r="Z127" i="3"/>
  <c r="Y127" i="3"/>
  <c r="V127" i="3"/>
  <c r="AE126" i="3"/>
  <c r="W126" i="3"/>
  <c r="X126" i="3"/>
  <c r="Y126" i="3"/>
  <c r="Z126" i="3"/>
  <c r="AA126" i="3"/>
  <c r="AB126" i="3"/>
  <c r="AC126" i="3"/>
  <c r="AD126" i="3"/>
  <c r="V126" i="3"/>
  <c r="AF126" i="3"/>
  <c r="AG126" i="3"/>
  <c r="AH126" i="3"/>
  <c r="AI126" i="3"/>
  <c r="AJ126" i="3"/>
  <c r="AK126" i="3"/>
  <c r="AL126" i="3"/>
  <c r="V125" i="3"/>
  <c r="W125" i="3"/>
  <c r="X125" i="3"/>
  <c r="Y125" i="3"/>
  <c r="Z125" i="3"/>
  <c r="AA125" i="3"/>
  <c r="AB125" i="3"/>
  <c r="AC125" i="3"/>
  <c r="AD125" i="3"/>
  <c r="AE125" i="3"/>
  <c r="AF125" i="3"/>
  <c r="AG125" i="3"/>
  <c r="AH125" i="3"/>
  <c r="AI125" i="3"/>
  <c r="AJ125" i="3"/>
  <c r="AK125" i="3"/>
  <c r="AL125" i="3"/>
  <c r="AM125" i="3"/>
  <c r="J18" i="2" s="1"/>
  <c r="AN125" i="3"/>
  <c r="AK124" i="3"/>
  <c r="AJ124" i="3"/>
  <c r="AI124" i="3"/>
  <c r="AH124" i="3"/>
  <c r="AG124" i="3"/>
  <c r="AF124" i="3"/>
  <c r="AD124" i="3"/>
  <c r="AC124" i="3"/>
  <c r="AB124" i="3"/>
  <c r="AA124" i="3"/>
  <c r="Z124" i="3"/>
  <c r="Y124" i="3"/>
  <c r="X124" i="3"/>
  <c r="W124" i="3"/>
  <c r="V124" i="3"/>
  <c r="AE124" i="3"/>
  <c r="AK123" i="3"/>
  <c r="AJ123" i="3"/>
  <c r="AI123" i="3"/>
  <c r="AH123" i="3"/>
  <c r="AG123" i="3"/>
  <c r="AF123" i="3"/>
  <c r="AE123" i="3"/>
  <c r="AD123" i="3"/>
  <c r="AC123" i="3"/>
  <c r="AB123" i="3"/>
  <c r="AA123" i="3"/>
  <c r="Z123" i="3"/>
  <c r="Y123" i="3"/>
  <c r="X123" i="3"/>
  <c r="W123" i="3"/>
  <c r="V123" i="3"/>
  <c r="AK122" i="3"/>
  <c r="AJ122" i="3"/>
  <c r="AI122" i="3"/>
  <c r="AH122" i="3"/>
  <c r="AG122" i="3"/>
  <c r="AF122" i="3"/>
  <c r="AE122" i="3"/>
  <c r="AD122" i="3"/>
  <c r="AC122" i="3"/>
  <c r="AB122" i="3"/>
  <c r="AA122" i="3"/>
  <c r="Z122" i="3"/>
  <c r="Y122" i="3"/>
  <c r="X122" i="3"/>
  <c r="W122" i="3"/>
  <c r="V122" i="3"/>
  <c r="AK121" i="3"/>
  <c r="AJ121" i="3"/>
  <c r="AI121" i="3"/>
  <c r="AH121" i="3"/>
  <c r="AG121" i="3"/>
  <c r="AF121" i="3"/>
  <c r="AE121" i="3"/>
  <c r="AD121" i="3"/>
  <c r="AC121" i="3"/>
  <c r="AB121" i="3"/>
  <c r="AA121" i="3"/>
  <c r="Z121" i="3"/>
  <c r="Y121" i="3"/>
  <c r="X121" i="3"/>
  <c r="W121" i="3"/>
  <c r="V121" i="3"/>
  <c r="AK120" i="3"/>
  <c r="AJ120" i="3"/>
  <c r="AI120" i="3"/>
  <c r="AH120" i="3"/>
  <c r="AG120" i="3"/>
  <c r="AF120" i="3"/>
  <c r="AE120" i="3"/>
  <c r="AD120" i="3"/>
  <c r="AC120" i="3"/>
  <c r="AB120" i="3"/>
  <c r="AA120" i="3"/>
  <c r="Z120" i="3"/>
  <c r="Y120" i="3"/>
  <c r="X120" i="3"/>
  <c r="W120" i="3"/>
  <c r="V120" i="3"/>
  <c r="AK119" i="3"/>
  <c r="AJ119" i="3"/>
  <c r="AI119" i="3"/>
  <c r="AH119" i="3"/>
  <c r="AG119" i="3"/>
  <c r="AF119" i="3"/>
  <c r="AE119" i="3"/>
  <c r="AD119" i="3"/>
  <c r="AC119" i="3"/>
  <c r="AB119" i="3"/>
  <c r="AA119" i="3"/>
  <c r="Z119" i="3"/>
  <c r="Y119" i="3"/>
  <c r="X119" i="3"/>
  <c r="W119" i="3"/>
  <c r="V119" i="3"/>
  <c r="AK118" i="3"/>
  <c r="AJ118" i="3"/>
  <c r="AI118" i="3"/>
  <c r="AH118" i="3"/>
  <c r="AG118" i="3"/>
  <c r="AF118" i="3"/>
  <c r="AE118" i="3"/>
  <c r="AD118" i="3"/>
  <c r="AC118" i="3"/>
  <c r="AB118" i="3"/>
  <c r="AA118" i="3"/>
  <c r="Z118" i="3"/>
  <c r="Y118" i="3"/>
  <c r="X118" i="3"/>
  <c r="W118" i="3"/>
  <c r="V118" i="3"/>
  <c r="AK117" i="3"/>
  <c r="AJ117" i="3"/>
  <c r="AI117" i="3"/>
  <c r="AH117" i="3"/>
  <c r="AG117" i="3"/>
  <c r="AF117" i="3"/>
  <c r="AE117" i="3"/>
  <c r="AD117" i="3"/>
  <c r="AC117" i="3"/>
  <c r="AB117" i="3"/>
  <c r="AA117" i="3"/>
  <c r="Z117" i="3"/>
  <c r="Y117" i="3"/>
  <c r="X117" i="3"/>
  <c r="W117" i="3"/>
  <c r="V117" i="3"/>
  <c r="AK116" i="3"/>
  <c r="AJ116" i="3"/>
  <c r="AI116" i="3"/>
  <c r="AH116" i="3"/>
  <c r="AG116" i="3"/>
  <c r="AF116" i="3"/>
  <c r="AE116" i="3"/>
  <c r="AD116" i="3"/>
  <c r="AC116" i="3"/>
  <c r="AB116" i="3"/>
  <c r="AA116" i="3"/>
  <c r="Z116" i="3"/>
  <c r="Y116" i="3"/>
  <c r="X116" i="3"/>
  <c r="W116" i="3"/>
  <c r="V116" i="3"/>
  <c r="AK115" i="3"/>
  <c r="AJ115" i="3"/>
  <c r="AI115" i="3"/>
  <c r="AH115" i="3"/>
  <c r="AG115" i="3"/>
  <c r="AF115" i="3"/>
  <c r="AE115" i="3"/>
  <c r="AD115" i="3"/>
  <c r="AC115" i="3"/>
  <c r="AB115" i="3"/>
  <c r="AA115" i="3"/>
  <c r="Z115" i="3"/>
  <c r="Y115" i="3"/>
  <c r="X115" i="3"/>
  <c r="W115" i="3"/>
  <c r="V115" i="3"/>
  <c r="AK114" i="3"/>
  <c r="AJ114" i="3"/>
  <c r="AI114" i="3"/>
  <c r="AH114" i="3"/>
  <c r="AG114" i="3"/>
  <c r="AF114" i="3"/>
  <c r="AE114" i="3"/>
  <c r="AD114" i="3"/>
  <c r="AC114" i="3"/>
  <c r="AB114" i="3"/>
  <c r="AA114" i="3"/>
  <c r="Z114" i="3"/>
  <c r="Y114" i="3"/>
  <c r="X114" i="3"/>
  <c r="W114" i="3"/>
  <c r="V114" i="3"/>
  <c r="AK113" i="3"/>
  <c r="AJ113" i="3"/>
  <c r="AI113" i="3"/>
  <c r="AH113" i="3"/>
  <c r="AG113" i="3"/>
  <c r="AF113" i="3"/>
  <c r="AE113" i="3"/>
  <c r="AD113" i="3"/>
  <c r="AC113" i="3"/>
  <c r="AB113" i="3"/>
  <c r="AA113" i="3"/>
  <c r="Z113" i="3"/>
  <c r="Y113" i="3"/>
  <c r="X113" i="3"/>
  <c r="W113" i="3"/>
  <c r="V113" i="3"/>
  <c r="AK112" i="3"/>
  <c r="AJ112" i="3"/>
  <c r="AI112" i="3"/>
  <c r="AH112" i="3"/>
  <c r="AG112" i="3"/>
  <c r="AF112" i="3"/>
  <c r="AE112" i="3"/>
  <c r="AD112" i="3"/>
  <c r="AC112" i="3"/>
  <c r="AB112" i="3"/>
  <c r="AA112" i="3"/>
  <c r="Z112" i="3"/>
  <c r="Y112" i="3"/>
  <c r="X112" i="3"/>
  <c r="W112" i="3"/>
  <c r="V112" i="3"/>
  <c r="V111" i="3"/>
  <c r="W111" i="3"/>
  <c r="X111" i="3"/>
  <c r="Y111" i="3"/>
  <c r="AF111" i="3"/>
  <c r="Z111" i="3"/>
  <c r="AA111" i="3"/>
  <c r="AB111" i="3"/>
  <c r="AC111" i="3"/>
  <c r="AD111" i="3"/>
  <c r="AE111" i="3"/>
  <c r="AG111" i="3"/>
  <c r="AH111" i="3"/>
  <c r="AI111" i="3"/>
  <c r="AJ111" i="3"/>
  <c r="AK111" i="3"/>
  <c r="V110" i="3"/>
  <c r="AE110" i="3"/>
  <c r="AD110" i="3"/>
  <c r="AC110" i="3"/>
  <c r="AA110" i="3"/>
  <c r="Z110" i="3"/>
  <c r="Y110" i="3"/>
  <c r="X110" i="3"/>
  <c r="W110" i="3"/>
  <c r="AK110" i="3"/>
  <c r="AB110" i="3"/>
  <c r="AJ110" i="3"/>
  <c r="AI110" i="3"/>
  <c r="AH110" i="3"/>
  <c r="AG110" i="3"/>
  <c r="AF110" i="3"/>
  <c r="AF109" i="3"/>
  <c r="AG109" i="3"/>
  <c r="AI109" i="3"/>
  <c r="AJ109" i="3"/>
  <c r="AK109" i="3"/>
  <c r="W109" i="3"/>
  <c r="X109" i="3"/>
  <c r="Y109" i="3"/>
  <c r="AH109" i="3"/>
  <c r="Z109" i="3"/>
  <c r="AA109" i="3"/>
  <c r="V109" i="3"/>
  <c r="AB109" i="3"/>
  <c r="AC109" i="3"/>
  <c r="AD109" i="3"/>
  <c r="AE109" i="3"/>
  <c r="AF108" i="3"/>
  <c r="AG108" i="3"/>
  <c r="AH108" i="3"/>
  <c r="AI108" i="3"/>
  <c r="AJ108" i="3"/>
  <c r="AK108" i="3"/>
  <c r="Z108" i="3"/>
  <c r="V108" i="3"/>
  <c r="W108" i="3"/>
  <c r="X108" i="3"/>
  <c r="Y108" i="3"/>
  <c r="AA108" i="3"/>
  <c r="AB108" i="3"/>
  <c r="AC108" i="3"/>
  <c r="AD108" i="3"/>
  <c r="AE108" i="3"/>
  <c r="AG107" i="3"/>
  <c r="AE107" i="3"/>
  <c r="AH107" i="3"/>
  <c r="AD107" i="3"/>
  <c r="AI107" i="3"/>
  <c r="AJ107" i="3"/>
  <c r="Z107" i="3"/>
  <c r="AK107" i="3"/>
  <c r="AB107" i="3"/>
  <c r="AC107" i="3"/>
  <c r="X107" i="3"/>
  <c r="W107" i="3"/>
  <c r="V107" i="3"/>
  <c r="Y107" i="3"/>
  <c r="AF107" i="3"/>
  <c r="AA107" i="3"/>
  <c r="AF106" i="3"/>
  <c r="AH106" i="3"/>
  <c r="AI106" i="3"/>
  <c r="Z106" i="3"/>
  <c r="AG106" i="3"/>
  <c r="Y106" i="3"/>
  <c r="X106" i="3"/>
  <c r="W106" i="3"/>
  <c r="V106" i="3"/>
  <c r="AK106" i="3"/>
  <c r="AJ106" i="3"/>
  <c r="AA106" i="3"/>
  <c r="AB106" i="3"/>
  <c r="AC106" i="3"/>
  <c r="AD106" i="3"/>
  <c r="AE106" i="3"/>
  <c r="Y105" i="3"/>
  <c r="Z105" i="3"/>
  <c r="AE105" i="3"/>
  <c r="AG105" i="3"/>
  <c r="AA105" i="3"/>
  <c r="AF105" i="3"/>
  <c r="AB105" i="3"/>
  <c r="AJ105" i="3"/>
  <c r="V105" i="3"/>
  <c r="AK105" i="3"/>
  <c r="AI105" i="3"/>
  <c r="AC105" i="3"/>
  <c r="AD105" i="3"/>
  <c r="AH105" i="3"/>
  <c r="W105" i="3"/>
  <c r="X105" i="3"/>
  <c r="AJ104" i="3"/>
  <c r="AH104" i="3"/>
  <c r="AK104" i="3"/>
  <c r="AI104" i="3"/>
  <c r="AG104" i="3"/>
  <c r="V104" i="3"/>
  <c r="W104" i="3"/>
  <c r="X104" i="3"/>
  <c r="Y104" i="3"/>
  <c r="Z104" i="3"/>
  <c r="AA104" i="3"/>
  <c r="AB104" i="3"/>
  <c r="AC104" i="3"/>
  <c r="AD104" i="3"/>
  <c r="AE104" i="3"/>
  <c r="AF104" i="3"/>
  <c r="AH103" i="3"/>
  <c r="V103" i="3"/>
  <c r="W103" i="3"/>
  <c r="AI103" i="3"/>
  <c r="AJ103" i="3"/>
  <c r="AK103" i="3"/>
  <c r="AA103" i="3"/>
  <c r="X103" i="3"/>
  <c r="Y103" i="3"/>
  <c r="Z103" i="3"/>
  <c r="AB103" i="3"/>
  <c r="AC103" i="3"/>
  <c r="AD103" i="3"/>
  <c r="AE103" i="3"/>
  <c r="AF103" i="3"/>
  <c r="AG103" i="3"/>
  <c r="V102" i="3"/>
  <c r="Y102" i="3"/>
  <c r="X102" i="3"/>
  <c r="W102" i="3"/>
  <c r="Z102" i="3"/>
  <c r="AB102" i="3"/>
  <c r="AD102" i="3"/>
  <c r="AE102" i="3"/>
  <c r="AG102" i="3"/>
  <c r="AF102" i="3"/>
  <c r="AI102" i="3"/>
  <c r="AC102" i="3"/>
  <c r="AA102" i="3"/>
  <c r="AH102" i="3"/>
  <c r="AJ102" i="3"/>
  <c r="AK102" i="3"/>
  <c r="AL102" i="3"/>
  <c r="AM102" i="3"/>
  <c r="E16" i="2" s="1"/>
  <c r="AE101" i="3"/>
  <c r="AD101" i="3"/>
  <c r="AC101" i="3"/>
  <c r="AB101" i="3"/>
  <c r="AA101" i="3"/>
  <c r="Z101" i="3"/>
  <c r="Y101" i="3"/>
  <c r="W101" i="3"/>
  <c r="V101" i="3"/>
  <c r="X101" i="3"/>
  <c r="AK101" i="3"/>
  <c r="AJ101" i="3"/>
  <c r="AI101" i="3"/>
  <c r="AH101" i="3"/>
  <c r="AG101" i="3"/>
  <c r="AF101" i="3"/>
  <c r="V100" i="3"/>
  <c r="AF100" i="3"/>
  <c r="AI100" i="3"/>
  <c r="AJ100" i="3"/>
  <c r="AK100" i="3"/>
  <c r="AG100" i="3"/>
  <c r="AE100" i="3"/>
  <c r="W100" i="3"/>
  <c r="X100" i="3"/>
  <c r="Y100" i="3"/>
  <c r="Z100" i="3"/>
  <c r="AA100" i="3"/>
  <c r="AB100" i="3"/>
  <c r="AC100" i="3"/>
  <c r="AD100" i="3"/>
  <c r="AH100" i="3"/>
  <c r="AF99" i="3"/>
  <c r="AG99" i="3"/>
  <c r="AH99" i="3"/>
  <c r="AJ99" i="3"/>
  <c r="AB99" i="3"/>
  <c r="AE99" i="3"/>
  <c r="AK99" i="3"/>
  <c r="V99" i="3"/>
  <c r="W99" i="3"/>
  <c r="X99" i="3"/>
  <c r="Y99" i="3"/>
  <c r="Z99" i="3"/>
  <c r="AI99" i="3"/>
  <c r="AA99" i="3"/>
  <c r="AC99" i="3"/>
  <c r="AD99" i="3"/>
  <c r="X98" i="3"/>
  <c r="W98" i="3"/>
  <c r="V98" i="3"/>
  <c r="AA98" i="3"/>
  <c r="AE98" i="3"/>
  <c r="Z98" i="3"/>
  <c r="Y98" i="3"/>
  <c r="AG98" i="3"/>
  <c r="AH98" i="3"/>
  <c r="AI98" i="3"/>
  <c r="AJ98" i="3"/>
  <c r="AK98" i="3"/>
  <c r="AF98" i="3"/>
  <c r="AD98" i="3"/>
  <c r="AC98" i="3"/>
  <c r="AB98" i="3"/>
  <c r="AI97" i="3"/>
  <c r="AC97" i="3"/>
  <c r="AB97" i="3"/>
  <c r="AA97" i="3"/>
  <c r="Y97" i="3"/>
  <c r="X97" i="3"/>
  <c r="W97" i="3"/>
  <c r="V97" i="3"/>
  <c r="AK97" i="3"/>
  <c r="AH97" i="3"/>
  <c r="AG97" i="3"/>
  <c r="AF97" i="3"/>
  <c r="AE97" i="3"/>
  <c r="AD97" i="3"/>
  <c r="AJ97" i="3"/>
  <c r="Z97" i="3"/>
  <c r="AG96" i="3"/>
  <c r="AH96" i="3"/>
  <c r="AI96" i="3"/>
  <c r="AJ96" i="3"/>
  <c r="AK96" i="3"/>
  <c r="AD96" i="3"/>
  <c r="X96" i="3"/>
  <c r="V96" i="3"/>
  <c r="W96" i="3"/>
  <c r="Y96" i="3"/>
  <c r="Z96" i="3"/>
  <c r="AA96" i="3"/>
  <c r="AB96" i="3"/>
  <c r="AC96" i="3"/>
  <c r="AE96" i="3"/>
  <c r="AF96" i="3"/>
  <c r="AB95" i="3"/>
  <c r="AE95" i="3"/>
  <c r="X95" i="3"/>
  <c r="AK95" i="3"/>
  <c r="AI95" i="3"/>
  <c r="AH95" i="3"/>
  <c r="AF95" i="3"/>
  <c r="AD95" i="3"/>
  <c r="AC95" i="3"/>
  <c r="Z95" i="3"/>
  <c r="W95" i="3"/>
  <c r="AG95" i="3"/>
  <c r="Y95" i="3"/>
  <c r="AJ95" i="3"/>
  <c r="AA95" i="3"/>
  <c r="V95" i="3"/>
  <c r="AB94" i="3"/>
  <c r="AC94" i="3"/>
  <c r="AD94" i="3"/>
  <c r="AE94" i="3"/>
  <c r="V94" i="3"/>
  <c r="W94" i="3"/>
  <c r="Y94" i="3"/>
  <c r="Z94" i="3"/>
  <c r="X94" i="3"/>
  <c r="AF94" i="3"/>
  <c r="AG94" i="3"/>
  <c r="AH94" i="3"/>
  <c r="AI94" i="3"/>
  <c r="AJ94" i="3"/>
  <c r="AA94" i="3"/>
  <c r="AK94" i="3"/>
  <c r="Y93" i="3"/>
  <c r="W93" i="3"/>
  <c r="X93" i="3"/>
  <c r="Z93" i="3"/>
  <c r="AB93" i="3"/>
  <c r="AD93" i="3"/>
  <c r="AF93" i="3"/>
  <c r="AH93" i="3"/>
  <c r="AJ93" i="3"/>
  <c r="V93" i="3"/>
  <c r="AK93" i="3"/>
  <c r="AI93" i="3"/>
  <c r="AG93" i="3"/>
  <c r="AE93" i="3"/>
  <c r="AC93" i="3"/>
  <c r="AA93" i="3"/>
  <c r="W92" i="3"/>
  <c r="AD92" i="3"/>
  <c r="AB92" i="3"/>
  <c r="AE92" i="3"/>
  <c r="Z92" i="3"/>
  <c r="AI92" i="3"/>
  <c r="AF92" i="3"/>
  <c r="AK92" i="3"/>
  <c r="AJ92" i="3"/>
  <c r="AH92" i="3"/>
  <c r="AG92" i="3"/>
  <c r="AC92" i="3"/>
  <c r="AA92" i="3"/>
  <c r="Y92" i="3"/>
  <c r="X92" i="3"/>
  <c r="V92" i="3"/>
  <c r="AJ91" i="3"/>
  <c r="X91" i="3"/>
  <c r="V91" i="3"/>
  <c r="W91" i="3"/>
  <c r="Y91" i="3"/>
  <c r="AA91" i="3"/>
  <c r="AG91" i="3"/>
  <c r="AC91" i="3"/>
  <c r="AF91" i="3"/>
  <c r="AK91" i="3"/>
  <c r="AH91" i="3"/>
  <c r="AI91" i="3"/>
  <c r="AE91" i="3"/>
  <c r="AD91" i="3"/>
  <c r="AB91" i="3"/>
  <c r="Z91" i="3"/>
  <c r="AM91" i="3" s="1"/>
  <c r="C15" i="2" s="1"/>
  <c r="AK90" i="3"/>
  <c r="AI90" i="3"/>
  <c r="AG90" i="3"/>
  <c r="AE90" i="3"/>
  <c r="AC90" i="3"/>
  <c r="AA90" i="3"/>
  <c r="Y90" i="3"/>
  <c r="W90" i="3"/>
  <c r="AJ90" i="3"/>
  <c r="AH90" i="3"/>
  <c r="AF90" i="3"/>
  <c r="AD90" i="3"/>
  <c r="AB90" i="3"/>
  <c r="Z90" i="3"/>
  <c r="X90" i="3"/>
  <c r="V90" i="3"/>
  <c r="AF89" i="3"/>
  <c r="AH89" i="3"/>
  <c r="Y89" i="3"/>
  <c r="Z89" i="3"/>
  <c r="AA89" i="3"/>
  <c r="AC89" i="3"/>
  <c r="AB89" i="3"/>
  <c r="AD89" i="3"/>
  <c r="AE89" i="3"/>
  <c r="AG89" i="3"/>
  <c r="AI89" i="3"/>
  <c r="AJ89" i="3"/>
  <c r="AK89" i="3"/>
  <c r="W89" i="3"/>
  <c r="X89" i="3"/>
  <c r="V89" i="3"/>
  <c r="V88" i="3"/>
  <c r="AD88" i="3"/>
  <c r="AF88" i="3"/>
  <c r="Y88" i="3"/>
  <c r="AA88" i="3"/>
  <c r="AC88" i="3"/>
  <c r="AE88" i="3"/>
  <c r="AB88" i="3"/>
  <c r="AH88" i="3"/>
  <c r="Z88" i="3"/>
  <c r="X88" i="3"/>
  <c r="AK88" i="3"/>
  <c r="AJ88" i="3"/>
  <c r="AI88" i="3"/>
  <c r="AG88" i="3"/>
  <c r="W88" i="3"/>
  <c r="W87" i="3"/>
  <c r="Y87" i="3"/>
  <c r="AA87" i="3"/>
  <c r="AC87" i="3"/>
  <c r="AG87" i="3"/>
  <c r="AE87" i="3"/>
  <c r="AI87" i="3"/>
  <c r="X87" i="3"/>
  <c r="V87" i="3"/>
  <c r="AK87" i="3"/>
  <c r="AJ87" i="3"/>
  <c r="AH87" i="3"/>
  <c r="AF87" i="3"/>
  <c r="AD87" i="3"/>
  <c r="AB87" i="3"/>
  <c r="Z87" i="3"/>
  <c r="AE86" i="3"/>
  <c r="AD86" i="3"/>
  <c r="AC86" i="3"/>
  <c r="AB86" i="3"/>
  <c r="AA86" i="3"/>
  <c r="Z86" i="3"/>
  <c r="Y86" i="3"/>
  <c r="X86" i="3"/>
  <c r="V86" i="3"/>
  <c r="W86" i="3"/>
  <c r="AJ86" i="3"/>
  <c r="AH86" i="3"/>
  <c r="AK86" i="3"/>
  <c r="AI86" i="3"/>
  <c r="AG86" i="3"/>
  <c r="AF86" i="3"/>
  <c r="AK85" i="3"/>
  <c r="AH85" i="3"/>
  <c r="W85" i="3"/>
  <c r="AA85" i="3"/>
  <c r="AC85" i="3"/>
  <c r="AG85" i="3"/>
  <c r="AF85" i="3"/>
  <c r="AE85" i="3"/>
  <c r="V85" i="3"/>
  <c r="AD85" i="3"/>
  <c r="AB85" i="3"/>
  <c r="Z85" i="3"/>
  <c r="AI85" i="3"/>
  <c r="X85" i="3"/>
  <c r="Y85" i="3"/>
  <c r="AJ85" i="3"/>
  <c r="V84" i="3"/>
  <c r="Y84" i="3"/>
  <c r="AA84" i="3"/>
  <c r="AC84" i="3"/>
  <c r="AE84" i="3"/>
  <c r="AG84" i="3"/>
  <c r="AI84" i="3"/>
  <c r="X84" i="3"/>
  <c r="W84" i="3"/>
  <c r="Z84" i="3"/>
  <c r="AB84" i="3"/>
  <c r="AD84" i="3"/>
  <c r="AF84" i="3"/>
  <c r="AH84" i="3"/>
  <c r="AK84" i="3"/>
  <c r="AJ84" i="3"/>
  <c r="AD83" i="3"/>
  <c r="AK83" i="3"/>
  <c r="AI83" i="3"/>
  <c r="AG83" i="3"/>
  <c r="AE83" i="3"/>
  <c r="AA83" i="3"/>
  <c r="Y83" i="3"/>
  <c r="W83" i="3"/>
  <c r="AB83" i="3"/>
  <c r="AC83" i="3"/>
  <c r="AJ83" i="3"/>
  <c r="AH83" i="3"/>
  <c r="AF83" i="3"/>
  <c r="V83" i="3"/>
  <c r="X83" i="3"/>
  <c r="Z83" i="3"/>
  <c r="AJ82" i="3"/>
  <c r="AH82" i="3"/>
  <c r="AF82" i="3"/>
  <c r="AD82" i="3"/>
  <c r="AB82" i="3"/>
  <c r="Z82" i="3"/>
  <c r="X82" i="3"/>
  <c r="V82" i="3"/>
  <c r="Y82" i="3"/>
  <c r="AA82" i="3"/>
  <c r="AC82" i="3"/>
  <c r="AE82" i="3"/>
  <c r="AG82" i="3"/>
  <c r="AI82" i="3"/>
  <c r="AK82" i="3"/>
  <c r="W82" i="3"/>
  <c r="AK81" i="3"/>
  <c r="AJ81" i="3"/>
  <c r="AH81" i="3"/>
  <c r="AF81" i="3"/>
  <c r="AD81" i="3"/>
  <c r="AB81" i="3"/>
  <c r="AA81" i="3"/>
  <c r="Y81" i="3"/>
  <c r="W81" i="3"/>
  <c r="V81" i="3"/>
  <c r="AI81" i="3"/>
  <c r="AG81" i="3"/>
  <c r="AE81" i="3"/>
  <c r="AC81" i="3"/>
  <c r="Z81" i="3"/>
  <c r="X81" i="3"/>
  <c r="Y80" i="3"/>
  <c r="X80" i="3"/>
  <c r="V80" i="3"/>
  <c r="Z80" i="3"/>
  <c r="W80" i="3"/>
  <c r="AK80" i="3"/>
  <c r="AJ80" i="3"/>
  <c r="AH80" i="3"/>
  <c r="AF80" i="3"/>
  <c r="AD80" i="3"/>
  <c r="AC80" i="3"/>
  <c r="AA80" i="3"/>
  <c r="AN80" i="3"/>
  <c r="AI80" i="3"/>
  <c r="AG80" i="3"/>
  <c r="AE80" i="3"/>
  <c r="AB80" i="3"/>
  <c r="AL80" i="3" s="1"/>
  <c r="AK79" i="3"/>
  <c r="AJ79" i="3"/>
  <c r="AH79" i="3"/>
  <c r="AF79" i="3"/>
  <c r="AD79" i="3"/>
  <c r="AB79" i="3"/>
  <c r="AA79" i="3"/>
  <c r="Y79" i="3"/>
  <c r="W79" i="3"/>
  <c r="AI79" i="3"/>
  <c r="AG79" i="3"/>
  <c r="AE79" i="3"/>
  <c r="AC79" i="3"/>
  <c r="Z79" i="3"/>
  <c r="X79" i="3"/>
  <c r="V79" i="3"/>
  <c r="AN79" i="3"/>
  <c r="AK78" i="3"/>
  <c r="AI78" i="3"/>
  <c r="AG78" i="3"/>
  <c r="AJ78" i="3"/>
  <c r="AE78" i="3"/>
  <c r="AC78" i="3"/>
  <c r="AA78" i="3"/>
  <c r="Y78" i="3"/>
  <c r="AH78" i="3"/>
  <c r="AF78" i="3"/>
  <c r="AD78" i="3"/>
  <c r="AB78" i="3"/>
  <c r="Z78" i="3"/>
  <c r="X78" i="3"/>
  <c r="V78" i="3"/>
  <c r="W78" i="3"/>
  <c r="AL78" i="3"/>
  <c r="Z77" i="3"/>
  <c r="AB77" i="3"/>
  <c r="AK77" i="3"/>
  <c r="AD77" i="3"/>
  <c r="V77" i="3"/>
  <c r="Y77" i="3"/>
  <c r="W77" i="3"/>
  <c r="AJ77" i="3"/>
  <c r="AI77" i="3"/>
  <c r="AH77" i="3"/>
  <c r="AG77" i="3"/>
  <c r="AF77" i="3"/>
  <c r="AE77" i="3"/>
  <c r="AC77" i="3"/>
  <c r="AA77" i="3"/>
  <c r="X77" i="3"/>
  <c r="AL77" i="3" s="1"/>
  <c r="AB76" i="3"/>
  <c r="Y76" i="3"/>
  <c r="X76" i="3"/>
  <c r="W76" i="3"/>
  <c r="AH76" i="3"/>
  <c r="AJ76" i="3"/>
  <c r="AK76" i="3"/>
  <c r="Z76" i="3"/>
  <c r="V76" i="3"/>
  <c r="AD76" i="3"/>
  <c r="AA76" i="3"/>
  <c r="AC76" i="3"/>
  <c r="AE76" i="3"/>
  <c r="AG76" i="3"/>
  <c r="AI76" i="3"/>
  <c r="AF76" i="3"/>
  <c r="Y75" i="3"/>
  <c r="AA75" i="3"/>
  <c r="AC75" i="3"/>
  <c r="AE75" i="3"/>
  <c r="AG75" i="3"/>
  <c r="AI75" i="3"/>
  <c r="AK75" i="3"/>
  <c r="W75" i="3"/>
  <c r="X75" i="3"/>
  <c r="Z75" i="3"/>
  <c r="AB75" i="3"/>
  <c r="AD75" i="3"/>
  <c r="AF75" i="3"/>
  <c r="AH75" i="3"/>
  <c r="AJ75" i="3"/>
  <c r="V75" i="3"/>
  <c r="AH74" i="3"/>
  <c r="AF74" i="3"/>
  <c r="AD74" i="3"/>
  <c r="AB74" i="3"/>
  <c r="Z74" i="3"/>
  <c r="X74" i="3"/>
  <c r="V74" i="3"/>
  <c r="AI74" i="3"/>
  <c r="AG74" i="3"/>
  <c r="Y74" i="3"/>
  <c r="AC74" i="3"/>
  <c r="AE74" i="3"/>
  <c r="AK74" i="3"/>
  <c r="W74" i="3"/>
  <c r="AL74" i="3" s="1"/>
  <c r="AJ74" i="3"/>
  <c r="AA74" i="3"/>
  <c r="AF73" i="3"/>
  <c r="AD73" i="3"/>
  <c r="AB73" i="3"/>
  <c r="Z73" i="3"/>
  <c r="X73" i="3"/>
  <c r="W73" i="3"/>
  <c r="AE73" i="3"/>
  <c r="AJ73" i="3"/>
  <c r="AH73" i="3"/>
  <c r="AK73" i="3"/>
  <c r="AI73" i="3"/>
  <c r="AG73" i="3"/>
  <c r="AC73" i="3"/>
  <c r="AA73" i="3"/>
  <c r="Y73" i="3"/>
  <c r="V73" i="3"/>
  <c r="AH72" i="3"/>
  <c r="AC72" i="3"/>
  <c r="AA72" i="3"/>
  <c r="Y72" i="3"/>
  <c r="W72" i="3"/>
  <c r="AF72" i="3"/>
  <c r="AD72" i="3"/>
  <c r="AB72" i="3"/>
  <c r="Z72" i="3"/>
  <c r="X72" i="3"/>
  <c r="V72" i="3"/>
  <c r="AE72" i="3"/>
  <c r="AI72" i="3"/>
  <c r="AG72" i="3"/>
  <c r="AK72" i="3"/>
  <c r="AJ72" i="3"/>
  <c r="AM72" i="3" s="1"/>
  <c r="B13" i="2" s="1"/>
  <c r="AD71" i="3"/>
  <c r="AK71" i="3"/>
  <c r="AJ71" i="3"/>
  <c r="W71" i="3"/>
  <c r="Y71" i="3"/>
  <c r="AA71" i="3"/>
  <c r="AC71" i="3"/>
  <c r="AH71" i="3"/>
  <c r="AG71" i="3"/>
  <c r="AI71" i="3"/>
  <c r="V71" i="3"/>
  <c r="X71" i="3"/>
  <c r="AF71" i="3"/>
  <c r="Z71" i="3"/>
  <c r="AB71" i="3"/>
  <c r="AE71" i="3"/>
  <c r="Z70" i="3"/>
  <c r="X70" i="3"/>
  <c r="V70" i="3"/>
  <c r="AH70" i="3"/>
  <c r="AF70" i="3"/>
  <c r="AD70" i="3"/>
  <c r="AB70" i="3"/>
  <c r="Y70" i="3"/>
  <c r="W70" i="3"/>
  <c r="AK70" i="3"/>
  <c r="AJ70" i="3"/>
  <c r="AI70" i="3"/>
  <c r="AG70" i="3"/>
  <c r="AE70" i="3"/>
  <c r="AC70" i="3"/>
  <c r="AA70" i="3"/>
  <c r="AI69" i="3"/>
  <c r="AH69" i="3"/>
  <c r="AF69" i="3"/>
  <c r="AD69" i="3"/>
  <c r="V69" i="3"/>
  <c r="X69" i="3"/>
  <c r="AA69" i="3"/>
  <c r="AB69" i="3"/>
  <c r="AC69" i="3"/>
  <c r="AE69" i="3"/>
  <c r="AG69" i="3"/>
  <c r="AJ69" i="3"/>
  <c r="Z69" i="3"/>
  <c r="Y69" i="3"/>
  <c r="W69" i="3"/>
  <c r="AK69" i="3"/>
  <c r="AD68" i="3"/>
  <c r="AG68" i="3"/>
  <c r="AI68" i="3"/>
  <c r="AF68" i="3"/>
  <c r="AK68" i="3"/>
  <c r="AH68" i="3"/>
  <c r="AJ68" i="3"/>
  <c r="AC68" i="3"/>
  <c r="W68" i="3"/>
  <c r="Y68" i="3"/>
  <c r="AA68" i="3"/>
  <c r="AE68" i="3"/>
  <c r="V68" i="3"/>
  <c r="X68" i="3"/>
  <c r="Z68" i="3"/>
  <c r="AB68" i="3"/>
  <c r="V67" i="3"/>
  <c r="W67" i="3"/>
  <c r="X67" i="3"/>
  <c r="Y67" i="3"/>
  <c r="AA67" i="3"/>
  <c r="AC67" i="3"/>
  <c r="AF67" i="3"/>
  <c r="AH67" i="3"/>
  <c r="AD67" i="3"/>
  <c r="AK67" i="3"/>
  <c r="AI67" i="3"/>
  <c r="AG67" i="3"/>
  <c r="AJ67" i="3"/>
  <c r="AE67" i="3"/>
  <c r="AB67" i="3"/>
  <c r="Z67" i="3"/>
  <c r="AA66" i="3"/>
  <c r="AF66" i="3"/>
  <c r="AH66" i="3"/>
  <c r="AI66" i="3"/>
  <c r="V66" i="3"/>
  <c r="W66" i="3"/>
  <c r="X66" i="3"/>
  <c r="Y66" i="3"/>
  <c r="Z66" i="3"/>
  <c r="AJ66" i="3"/>
  <c r="AB66" i="3"/>
  <c r="AC66" i="3"/>
  <c r="AD66" i="3"/>
  <c r="AE66" i="3"/>
  <c r="AG66" i="3"/>
  <c r="AK66" i="3"/>
  <c r="V65" i="3"/>
  <c r="W65" i="3"/>
  <c r="AJ65" i="3"/>
  <c r="AK65" i="3"/>
  <c r="AF65" i="3"/>
  <c r="X65" i="3"/>
  <c r="Y65" i="3"/>
  <c r="Z65" i="3"/>
  <c r="AA65" i="3"/>
  <c r="AB65" i="3"/>
  <c r="AC65" i="3"/>
  <c r="AD65" i="3"/>
  <c r="AE65" i="3"/>
  <c r="AG65" i="3"/>
  <c r="AH65" i="3"/>
  <c r="AI65" i="3"/>
  <c r="Z64" i="3"/>
  <c r="AK64" i="3"/>
  <c r="AJ64" i="3"/>
  <c r="AI64" i="3"/>
  <c r="AH64" i="3"/>
  <c r="AG64" i="3"/>
  <c r="AF64" i="3"/>
  <c r="AE64" i="3"/>
  <c r="AD64" i="3"/>
  <c r="AC64" i="3"/>
  <c r="AB64" i="3"/>
  <c r="AA64" i="3"/>
  <c r="Y64" i="3"/>
  <c r="X64" i="3"/>
  <c r="W64" i="3"/>
  <c r="V64" i="3"/>
  <c r="AB63" i="3"/>
  <c r="AC63" i="3"/>
  <c r="AD63" i="3"/>
  <c r="V63" i="3"/>
  <c r="AF63" i="3"/>
  <c r="AG63" i="3"/>
  <c r="AI63" i="3"/>
  <c r="AH63" i="3"/>
  <c r="W63" i="3"/>
  <c r="AE63" i="3"/>
  <c r="X63" i="3"/>
  <c r="Y63" i="3"/>
  <c r="Z63" i="3"/>
  <c r="AA63" i="3"/>
  <c r="AK63" i="3"/>
  <c r="AJ63" i="3"/>
  <c r="Z62" i="3"/>
  <c r="AB62" i="3"/>
  <c r="AD62" i="3"/>
  <c r="AF62" i="3"/>
  <c r="AC62" i="3"/>
  <c r="AA62" i="3"/>
  <c r="X62" i="3"/>
  <c r="V62" i="3"/>
  <c r="AL62" i="3" s="1"/>
  <c r="AE62" i="3"/>
  <c r="AG62" i="3"/>
  <c r="AH62" i="3"/>
  <c r="AI62" i="3"/>
  <c r="AJ62" i="3"/>
  <c r="AK62" i="3"/>
  <c r="W62" i="3"/>
  <c r="Y62" i="3"/>
  <c r="X61" i="3"/>
  <c r="AA61" i="3"/>
  <c r="AC61" i="3"/>
  <c r="AK61" i="3"/>
  <c r="AH61" i="3"/>
  <c r="AF61" i="3"/>
  <c r="AD61" i="3"/>
  <c r="AB61" i="3"/>
  <c r="Z61" i="3"/>
  <c r="W61" i="3"/>
  <c r="V61" i="3"/>
  <c r="Y61" i="3"/>
  <c r="AE61" i="3"/>
  <c r="AG61" i="3"/>
  <c r="AJ61" i="3"/>
  <c r="AI61" i="3"/>
  <c r="AK60" i="3"/>
  <c r="AJ60" i="3"/>
  <c r="AF60" i="3"/>
  <c r="AD60" i="3"/>
  <c r="AB60" i="3"/>
  <c r="AA60" i="3"/>
  <c r="Y60" i="3"/>
  <c r="W60" i="3"/>
  <c r="V60" i="3"/>
  <c r="AG60" i="3"/>
  <c r="Z60" i="3"/>
  <c r="X60" i="3"/>
  <c r="AI60" i="3"/>
  <c r="AE60" i="3"/>
  <c r="AC60" i="3"/>
  <c r="AH60" i="3"/>
  <c r="AM60" i="3"/>
  <c r="H11" i="2" s="1"/>
  <c r="AI59" i="3"/>
  <c r="AG59" i="3"/>
  <c r="AE59" i="3"/>
  <c r="AC59" i="3"/>
  <c r="AD59" i="3"/>
  <c r="AF59" i="3"/>
  <c r="AH59" i="3"/>
  <c r="AJ59" i="3"/>
  <c r="Y59" i="3"/>
  <c r="X59" i="3"/>
  <c r="AB59" i="3"/>
  <c r="Z59" i="3"/>
  <c r="V59" i="3"/>
  <c r="AA59" i="3"/>
  <c r="AK59" i="3"/>
  <c r="W59" i="3"/>
  <c r="AM59" i="3" s="1"/>
  <c r="G11" i="2" s="1"/>
  <c r="AK58" i="3"/>
  <c r="AJ58" i="3"/>
  <c r="W58" i="3"/>
  <c r="Y58" i="3"/>
  <c r="AA58" i="3"/>
  <c r="AI58" i="3"/>
  <c r="AG58" i="3"/>
  <c r="AC58" i="3"/>
  <c r="AF58" i="3"/>
  <c r="AE58" i="3"/>
  <c r="AD58" i="3"/>
  <c r="AB58" i="3"/>
  <c r="Z58" i="3"/>
  <c r="X58" i="3"/>
  <c r="V58" i="3"/>
  <c r="AH58" i="3"/>
  <c r="AN58" i="3" s="1"/>
  <c r="AF56" i="3"/>
  <c r="AE56" i="3"/>
  <c r="AD56" i="3"/>
  <c r="AC56" i="3"/>
  <c r="AB56" i="3"/>
  <c r="AA56" i="3"/>
  <c r="Z56" i="3"/>
  <c r="Y56" i="3"/>
  <c r="X56" i="3"/>
  <c r="V56" i="3"/>
  <c r="W56" i="3"/>
  <c r="AK56" i="3"/>
  <c r="AJ56" i="3"/>
  <c r="AI56" i="3"/>
  <c r="AH56" i="3"/>
  <c r="AG56" i="3"/>
  <c r="AF55" i="3"/>
  <c r="AD55" i="3"/>
  <c r="AC55" i="3"/>
  <c r="AB55" i="3"/>
  <c r="Z55" i="3"/>
  <c r="Y55" i="3"/>
  <c r="X55" i="3"/>
  <c r="W55" i="3"/>
  <c r="V55" i="3"/>
  <c r="AE55" i="3"/>
  <c r="AK55" i="3"/>
  <c r="AJ55" i="3"/>
  <c r="AI55" i="3"/>
  <c r="AH55" i="3"/>
  <c r="AG55" i="3"/>
  <c r="AA55" i="3"/>
  <c r="AG54" i="3"/>
  <c r="AH54" i="3"/>
  <c r="AI54" i="3"/>
  <c r="AJ54" i="3"/>
  <c r="AK54" i="3"/>
  <c r="AB54" i="3"/>
  <c r="AD54" i="3"/>
  <c r="AE54" i="3"/>
  <c r="AA54" i="3"/>
  <c r="Z54" i="3"/>
  <c r="Y54" i="3"/>
  <c r="X54" i="3"/>
  <c r="W54" i="3"/>
  <c r="V54" i="3"/>
  <c r="AC54" i="3"/>
  <c r="AF54" i="3"/>
  <c r="AI53" i="3"/>
  <c r="AH53" i="3"/>
  <c r="AG53" i="3"/>
  <c r="AF53" i="3"/>
  <c r="AE53" i="3"/>
  <c r="AD53" i="3"/>
  <c r="AC53" i="3"/>
  <c r="AB53" i="3"/>
  <c r="AJ53" i="3"/>
  <c r="AK53" i="3"/>
  <c r="V53" i="3"/>
  <c r="W53" i="3"/>
  <c r="X53" i="3"/>
  <c r="Y53" i="3"/>
  <c r="Z53" i="3"/>
  <c r="AA53" i="3"/>
  <c r="Y52" i="3"/>
  <c r="W52" i="3"/>
  <c r="V52" i="3"/>
  <c r="AB52" i="3"/>
  <c r="AE52" i="3"/>
  <c r="AF52" i="3"/>
  <c r="AG52" i="3"/>
  <c r="AI52" i="3"/>
  <c r="AJ52" i="3"/>
  <c r="AK52" i="3"/>
  <c r="AD52" i="3"/>
  <c r="AC52" i="3"/>
  <c r="AA52" i="3"/>
  <c r="AH52" i="3"/>
  <c r="X52" i="3"/>
  <c r="Z52" i="3"/>
  <c r="AL52" i="3"/>
  <c r="AK51" i="3"/>
  <c r="V51" i="3"/>
  <c r="X51" i="3"/>
  <c r="Y51" i="3"/>
  <c r="Z51" i="3"/>
  <c r="AA51" i="3"/>
  <c r="AJ51" i="3"/>
  <c r="AI51" i="3"/>
  <c r="AH51" i="3"/>
  <c r="AG51" i="3"/>
  <c r="AF51" i="3"/>
  <c r="AE51" i="3"/>
  <c r="AD51" i="3"/>
  <c r="AC51" i="3"/>
  <c r="AB51" i="3"/>
  <c r="W51" i="3"/>
  <c r="AB50" i="3"/>
  <c r="W50" i="3"/>
  <c r="X50" i="3"/>
  <c r="Y50" i="3"/>
  <c r="AH50" i="3"/>
  <c r="AG50" i="3"/>
  <c r="AD50" i="3"/>
  <c r="AI50" i="3"/>
  <c r="AJ50" i="3"/>
  <c r="AK50" i="3"/>
  <c r="AF50" i="3"/>
  <c r="AE50" i="3"/>
  <c r="AA50" i="3"/>
  <c r="AC50" i="3"/>
  <c r="Z50" i="3"/>
  <c r="V50" i="3"/>
  <c r="AK49" i="3"/>
  <c r="AJ49" i="3"/>
  <c r="AI49" i="3"/>
  <c r="AH49" i="3"/>
  <c r="AF49" i="3"/>
  <c r="AE49" i="3"/>
  <c r="AD49" i="3"/>
  <c r="AG49" i="3"/>
  <c r="AC49" i="3"/>
  <c r="AB49" i="3"/>
  <c r="AA49" i="3"/>
  <c r="Z49" i="3"/>
  <c r="Y49" i="3"/>
  <c r="V49" i="3"/>
  <c r="W49" i="3"/>
  <c r="X49" i="3"/>
  <c r="AM49" i="3" s="1"/>
  <c r="F10" i="2" s="1"/>
  <c r="AE48" i="3"/>
  <c r="AF48" i="3"/>
  <c r="AG48" i="3"/>
  <c r="AH48" i="3"/>
  <c r="AI48" i="3"/>
  <c r="AJ48" i="3"/>
  <c r="AK48" i="3"/>
  <c r="Z48" i="3"/>
  <c r="V48" i="3"/>
  <c r="AA48" i="3"/>
  <c r="W48" i="3"/>
  <c r="X48" i="3"/>
  <c r="Y48" i="3"/>
  <c r="AB48" i="3"/>
  <c r="AC48" i="3"/>
  <c r="AD48" i="3"/>
  <c r="AK47" i="3"/>
  <c r="AJ47" i="3"/>
  <c r="AI47" i="3"/>
  <c r="AH47" i="3"/>
  <c r="AG47" i="3"/>
  <c r="AF47" i="3"/>
  <c r="AE47" i="3"/>
  <c r="AD47" i="3"/>
  <c r="AC47" i="3"/>
  <c r="AB47" i="3"/>
  <c r="AA47" i="3"/>
  <c r="Z47" i="3"/>
  <c r="Y47" i="3"/>
  <c r="X47" i="3"/>
  <c r="W47" i="3"/>
  <c r="V47" i="3"/>
  <c r="AN47" i="3"/>
  <c r="AM47" i="3"/>
  <c r="D10" i="2" s="1"/>
  <c r="AL47" i="3"/>
  <c r="AA46" i="3"/>
  <c r="X46" i="3"/>
  <c r="Y46" i="3"/>
  <c r="Z46" i="3"/>
  <c r="AG46" i="3"/>
  <c r="AB46" i="3"/>
  <c r="AC46" i="3"/>
  <c r="AD46" i="3"/>
  <c r="AK46" i="3"/>
  <c r="AE46" i="3"/>
  <c r="AJ46" i="3"/>
  <c r="AI46" i="3"/>
  <c r="AH46" i="3"/>
  <c r="AF46" i="3"/>
  <c r="V46" i="3"/>
  <c r="W46" i="3"/>
  <c r="AG45" i="3"/>
  <c r="AH45" i="3"/>
  <c r="AI45" i="3"/>
  <c r="AB45" i="3"/>
  <c r="AJ45" i="3"/>
  <c r="AK45" i="3"/>
  <c r="AF45" i="3"/>
  <c r="V45" i="3"/>
  <c r="W45" i="3"/>
  <c r="X45" i="3"/>
  <c r="Y45" i="3"/>
  <c r="Z45" i="3"/>
  <c r="AA45" i="3"/>
  <c r="AC45" i="3"/>
  <c r="AD45" i="3"/>
  <c r="AE45" i="3"/>
  <c r="AK44" i="3"/>
  <c r="AI44" i="3"/>
  <c r="AH44" i="3"/>
  <c r="AF44" i="3"/>
  <c r="AD44" i="3"/>
  <c r="AE44" i="3"/>
  <c r="AA44" i="3"/>
  <c r="V44" i="3"/>
  <c r="X44" i="3"/>
  <c r="AG44" i="3"/>
  <c r="W44" i="3"/>
  <c r="Y44" i="3"/>
  <c r="Z44" i="3"/>
  <c r="AB44" i="3"/>
  <c r="AC44" i="3"/>
  <c r="AJ44" i="3"/>
  <c r="V43" i="3"/>
  <c r="W43" i="3"/>
  <c r="X43" i="3"/>
  <c r="Y43" i="3"/>
  <c r="Z43" i="3"/>
  <c r="AA43" i="3"/>
  <c r="AB43" i="3"/>
  <c r="AC43" i="3"/>
  <c r="AD43" i="3"/>
  <c r="AE43" i="3"/>
  <c r="AF43" i="3"/>
  <c r="AG43" i="3"/>
  <c r="AH43" i="3"/>
  <c r="AI43" i="3"/>
  <c r="AJ43" i="3"/>
  <c r="AK43" i="3"/>
  <c r="AL43" i="3"/>
  <c r="AM43" i="3"/>
  <c r="I9" i="2" s="1"/>
  <c r="Z42" i="3"/>
  <c r="V42" i="3"/>
  <c r="W42" i="3"/>
  <c r="X42" i="3"/>
  <c r="AK42" i="3"/>
  <c r="Y42" i="3"/>
  <c r="AA42" i="3"/>
  <c r="AB42" i="3"/>
  <c r="AC42" i="3"/>
  <c r="AD42" i="3"/>
  <c r="AE42" i="3"/>
  <c r="AF42" i="3"/>
  <c r="AG42" i="3"/>
  <c r="AH42" i="3"/>
  <c r="AI42" i="3"/>
  <c r="AJ42" i="3"/>
  <c r="AK41" i="3"/>
  <c r="AJ41" i="3"/>
  <c r="AI41" i="3"/>
  <c r="AH41" i="3"/>
  <c r="AG41" i="3"/>
  <c r="AF41" i="3"/>
  <c r="AE41" i="3"/>
  <c r="AD41" i="3"/>
  <c r="AC41" i="3"/>
  <c r="AA41" i="3"/>
  <c r="Z41" i="3"/>
  <c r="Y41" i="3"/>
  <c r="X41" i="3"/>
  <c r="W41" i="3"/>
  <c r="V41" i="3"/>
  <c r="AB41" i="3"/>
  <c r="AD40" i="3"/>
  <c r="Z40" i="3"/>
  <c r="V40" i="3"/>
  <c r="W40" i="3"/>
  <c r="X40" i="3"/>
  <c r="Y40" i="3"/>
  <c r="AA40" i="3"/>
  <c r="AB40" i="3"/>
  <c r="AC40" i="3"/>
  <c r="AE40" i="3"/>
  <c r="AF40" i="3"/>
  <c r="AG40" i="3"/>
  <c r="AH40" i="3"/>
  <c r="AI40" i="3"/>
  <c r="AJ40" i="3"/>
  <c r="AK40" i="3"/>
  <c r="AL40" i="3"/>
  <c r="V39" i="3"/>
  <c r="Y39" i="3"/>
  <c r="AK39" i="3"/>
  <c r="X39" i="3"/>
  <c r="AJ39" i="3"/>
  <c r="AI39" i="3"/>
  <c r="AH39" i="3"/>
  <c r="AG39" i="3"/>
  <c r="AF39" i="3"/>
  <c r="AE39" i="3"/>
  <c r="AB39" i="3"/>
  <c r="AC39" i="3"/>
  <c r="AA39" i="3"/>
  <c r="W39" i="3"/>
  <c r="AD39" i="3"/>
  <c r="Z39" i="3"/>
  <c r="AM39" i="3"/>
  <c r="E9" i="2" s="1"/>
  <c r="V38" i="3"/>
  <c r="AJ38" i="3"/>
  <c r="AK38" i="3"/>
  <c r="AI38" i="3"/>
  <c r="AH38" i="3"/>
  <c r="AG38" i="3"/>
  <c r="AA38" i="3"/>
  <c r="AF38" i="3"/>
  <c r="AE38" i="3"/>
  <c r="AD38" i="3"/>
  <c r="AC38" i="3"/>
  <c r="AB38" i="3"/>
  <c r="Z38" i="3"/>
  <c r="Y38" i="3"/>
  <c r="X38" i="3"/>
  <c r="W38" i="3"/>
  <c r="X37" i="3"/>
  <c r="W37" i="3"/>
  <c r="AA37" i="3"/>
  <c r="AF37" i="3"/>
  <c r="AK37" i="3"/>
  <c r="AJ37" i="3"/>
  <c r="V37" i="3"/>
  <c r="AI37" i="3"/>
  <c r="AH37" i="3"/>
  <c r="AG37" i="3"/>
  <c r="AE37" i="3"/>
  <c r="AD37" i="3"/>
  <c r="AC37" i="3"/>
  <c r="AB37" i="3"/>
  <c r="Z37" i="3"/>
  <c r="Y37" i="3"/>
  <c r="AJ36" i="3"/>
  <c r="AI36" i="3"/>
  <c r="AH36" i="3"/>
  <c r="AG36" i="3"/>
  <c r="AF36" i="3"/>
  <c r="AK36" i="3"/>
  <c r="AE36" i="3"/>
  <c r="AD36" i="3"/>
  <c r="AC36" i="3"/>
  <c r="AB36" i="3"/>
  <c r="AA36" i="3"/>
  <c r="Z36" i="3"/>
  <c r="Y36" i="3"/>
  <c r="X36" i="3"/>
  <c r="V36" i="3"/>
  <c r="W36" i="3"/>
  <c r="AN36" i="3" s="1"/>
  <c r="W35" i="3"/>
  <c r="Y35" i="3"/>
  <c r="Z35" i="3"/>
  <c r="AA35" i="3"/>
  <c r="AB35" i="3"/>
  <c r="AC35" i="3"/>
  <c r="AD35" i="3"/>
  <c r="AE35" i="3"/>
  <c r="AF35" i="3"/>
  <c r="AG35" i="3"/>
  <c r="AH35" i="3"/>
  <c r="AI35" i="3"/>
  <c r="AJ35" i="3"/>
  <c r="AK35" i="3"/>
  <c r="V35" i="3"/>
  <c r="X35" i="3"/>
  <c r="AK34" i="3"/>
  <c r="AJ34" i="3"/>
  <c r="AI34" i="3"/>
  <c r="AH34" i="3"/>
  <c r="AG34" i="3"/>
  <c r="AF34" i="3"/>
  <c r="AE34" i="3"/>
  <c r="AD34" i="3"/>
  <c r="AC34" i="3"/>
  <c r="AB34" i="3"/>
  <c r="AA34" i="3"/>
  <c r="Z34" i="3"/>
  <c r="Y34" i="3"/>
  <c r="X34" i="3"/>
  <c r="W34" i="3"/>
  <c r="V34" i="3"/>
  <c r="AN34" i="3"/>
  <c r="AM34" i="3"/>
  <c r="I8" i="2" s="1"/>
  <c r="AL34" i="3"/>
  <c r="AH33" i="3"/>
  <c r="AG33" i="3"/>
  <c r="AF33" i="3"/>
  <c r="W33" i="3"/>
  <c r="AD33" i="3"/>
  <c r="AC33" i="3"/>
  <c r="AB33" i="3"/>
  <c r="Y33" i="3"/>
  <c r="AA33" i="3"/>
  <c r="Z33" i="3"/>
  <c r="AE33" i="3"/>
  <c r="X33" i="3"/>
  <c r="V33" i="3"/>
  <c r="AN33" i="3" s="1"/>
  <c r="AK33" i="3"/>
  <c r="AJ33" i="3"/>
  <c r="AI33" i="3"/>
  <c r="AI32" i="3"/>
  <c r="Y32" i="3"/>
  <c r="Z32" i="3"/>
  <c r="AB32" i="3"/>
  <c r="AC32" i="3"/>
  <c r="AD32" i="3"/>
  <c r="AE32" i="3"/>
  <c r="AF32" i="3"/>
  <c r="AG32" i="3"/>
  <c r="AH32" i="3"/>
  <c r="AK32" i="3"/>
  <c r="AJ32" i="3"/>
  <c r="AA32" i="3"/>
  <c r="V32" i="3"/>
  <c r="W32" i="3"/>
  <c r="X32" i="3"/>
  <c r="AC31" i="3"/>
  <c r="AB31" i="3"/>
  <c r="AA31" i="3"/>
  <c r="Z31" i="3"/>
  <c r="Y31" i="3"/>
  <c r="X31" i="3"/>
  <c r="V31" i="3"/>
  <c r="AE31" i="3"/>
  <c r="AH31" i="3"/>
  <c r="AI31" i="3"/>
  <c r="AJ31" i="3"/>
  <c r="AD31" i="3"/>
  <c r="AK31" i="3"/>
  <c r="W31" i="3"/>
  <c r="AF31" i="3"/>
  <c r="AM31" i="3" s="1"/>
  <c r="F8" i="2" s="1"/>
  <c r="AG31" i="3"/>
  <c r="AN31" i="3" s="1"/>
  <c r="AL31" i="3"/>
  <c r="V30" i="3"/>
  <c r="W30" i="3"/>
  <c r="X30" i="3"/>
  <c r="Y30" i="3"/>
  <c r="Z30" i="3"/>
  <c r="AA30" i="3"/>
  <c r="AB30" i="3"/>
  <c r="AC30" i="3"/>
  <c r="AD30" i="3"/>
  <c r="AE30" i="3"/>
  <c r="AF30" i="3"/>
  <c r="AG30" i="3"/>
  <c r="AH30" i="3"/>
  <c r="AI30" i="3"/>
  <c r="AK30" i="3"/>
  <c r="AJ30" i="3"/>
  <c r="AB29" i="3"/>
  <c r="V29" i="3"/>
  <c r="X29" i="3"/>
  <c r="Y29" i="3"/>
  <c r="Z29" i="3"/>
  <c r="AA29" i="3"/>
  <c r="W29" i="3"/>
  <c r="AC29" i="3"/>
  <c r="AD29" i="3"/>
  <c r="AE29" i="3"/>
  <c r="AF29" i="3"/>
  <c r="AG29" i="3"/>
  <c r="AH29" i="3"/>
  <c r="AI29" i="3"/>
  <c r="AJ29" i="3"/>
  <c r="AK29" i="3"/>
  <c r="AD28" i="3"/>
  <c r="AE28" i="3"/>
  <c r="AF28" i="3"/>
  <c r="AG28" i="3"/>
  <c r="AH28" i="3"/>
  <c r="AI28" i="3"/>
  <c r="AJ28" i="3"/>
  <c r="AK28" i="3"/>
  <c r="V28" i="3"/>
  <c r="W28" i="3"/>
  <c r="X28" i="3"/>
  <c r="Y28" i="3"/>
  <c r="Z28" i="3"/>
  <c r="AA28" i="3"/>
  <c r="AB28" i="3"/>
  <c r="AC28" i="3"/>
  <c r="AL28" i="3"/>
  <c r="AK27" i="3"/>
  <c r="AJ27" i="3"/>
  <c r="AH27" i="3"/>
  <c r="AG27" i="3"/>
  <c r="AF27" i="3"/>
  <c r="AE27" i="3"/>
  <c r="AD27" i="3"/>
  <c r="AC27" i="3"/>
  <c r="AB27" i="3"/>
  <c r="AA27" i="3"/>
  <c r="Z27" i="3"/>
  <c r="Y27" i="3"/>
  <c r="G7" i="1" s="1"/>
  <c r="X27" i="3"/>
  <c r="G6" i="1" s="1"/>
  <c r="W27" i="3"/>
  <c r="G5" i="1" s="1"/>
  <c r="V27" i="3"/>
  <c r="AI27" i="3"/>
  <c r="G17" i="1" s="1"/>
  <c r="AK26" i="3"/>
  <c r="AJ26" i="3"/>
  <c r="AI26" i="3"/>
  <c r="AH26" i="3"/>
  <c r="AG26" i="3"/>
  <c r="AF26" i="3"/>
  <c r="AE26" i="3"/>
  <c r="AD26" i="3"/>
  <c r="AC26" i="3"/>
  <c r="AB26" i="3"/>
  <c r="AA26" i="3"/>
  <c r="Z26" i="3"/>
  <c r="Y26" i="3"/>
  <c r="X26" i="3"/>
  <c r="W26" i="3"/>
  <c r="V26" i="3"/>
  <c r="AK25" i="3"/>
  <c r="AJ25" i="3"/>
  <c r="AI25" i="3"/>
  <c r="AH25" i="3"/>
  <c r="AG25" i="3"/>
  <c r="AF25" i="3"/>
  <c r="AE25" i="3"/>
  <c r="AD25" i="3"/>
  <c r="AC25" i="3"/>
  <c r="AB25" i="3"/>
  <c r="AA25" i="3"/>
  <c r="Z25" i="3"/>
  <c r="Y25" i="3"/>
  <c r="X25" i="3"/>
  <c r="W25" i="3"/>
  <c r="V25" i="3"/>
  <c r="AA24" i="3"/>
  <c r="AE24" i="3"/>
  <c r="AD24" i="3"/>
  <c r="AC24" i="3"/>
  <c r="AB24" i="3"/>
  <c r="Z24" i="3"/>
  <c r="Y24" i="3"/>
  <c r="X24" i="3"/>
  <c r="W24" i="3"/>
  <c r="V24" i="3"/>
  <c r="AK24" i="3"/>
  <c r="AJ24" i="3"/>
  <c r="AI24" i="3"/>
  <c r="AH24" i="3"/>
  <c r="AG24" i="3"/>
  <c r="AF24" i="3"/>
  <c r="X23" i="3"/>
  <c r="V23" i="3"/>
  <c r="W23" i="3"/>
  <c r="Y23" i="3"/>
  <c r="Z23" i="3"/>
  <c r="AA23" i="3"/>
  <c r="AB23" i="3"/>
  <c r="AC23" i="3"/>
  <c r="AD23" i="3"/>
  <c r="AE23" i="3"/>
  <c r="AF23" i="3"/>
  <c r="AG23" i="3"/>
  <c r="AH23" i="3"/>
  <c r="AI23" i="3"/>
  <c r="AJ23" i="3"/>
  <c r="AK23" i="3"/>
  <c r="AL23" i="3"/>
  <c r="AM23" i="3"/>
  <c r="G7" i="2" s="1"/>
  <c r="AN23" i="3"/>
  <c r="Z22" i="3"/>
  <c r="AI22" i="3"/>
  <c r="AA22" i="3"/>
  <c r="AB22" i="3"/>
  <c r="AC22" i="3"/>
  <c r="AD22" i="3"/>
  <c r="AE22" i="3"/>
  <c r="AF22" i="3"/>
  <c r="AH22" i="3"/>
  <c r="AG22" i="3"/>
  <c r="AK22" i="3"/>
  <c r="AJ22" i="3"/>
  <c r="V22" i="3"/>
  <c r="W22" i="3"/>
  <c r="X22" i="3"/>
  <c r="Y22" i="3"/>
  <c r="Z21" i="3"/>
  <c r="Y21" i="3"/>
  <c r="X21" i="3"/>
  <c r="W21" i="3"/>
  <c r="V21" i="3"/>
  <c r="AG21" i="3"/>
  <c r="AH21" i="3"/>
  <c r="AI21" i="3"/>
  <c r="AJ21" i="3"/>
  <c r="AB21" i="3"/>
  <c r="AK21" i="3"/>
  <c r="AC21" i="3"/>
  <c r="AF21" i="3"/>
  <c r="AE21" i="3"/>
  <c r="AD21" i="3"/>
  <c r="AA21" i="3"/>
  <c r="AK20" i="3"/>
  <c r="AJ20" i="3"/>
  <c r="AI20" i="3"/>
  <c r="AH20" i="3"/>
  <c r="AG20" i="3"/>
  <c r="AE20" i="3"/>
  <c r="AD20" i="3"/>
  <c r="AC20" i="3"/>
  <c r="AB20" i="3"/>
  <c r="AA20" i="3"/>
  <c r="Z20" i="3"/>
  <c r="Y20" i="3"/>
  <c r="X20" i="3"/>
  <c r="W20" i="3"/>
  <c r="V20" i="3"/>
  <c r="AF20" i="3"/>
  <c r="X19" i="3"/>
  <c r="AB19" i="3"/>
  <c r="AC19" i="3"/>
  <c r="AD19" i="3"/>
  <c r="AE19" i="3"/>
  <c r="AF19" i="3"/>
  <c r="AG19" i="3"/>
  <c r="W19" i="3"/>
  <c r="AK19" i="3"/>
  <c r="V19" i="3"/>
  <c r="AI19" i="3"/>
  <c r="AJ19" i="3"/>
  <c r="AA19" i="3"/>
  <c r="AH19" i="3"/>
  <c r="Z19" i="3"/>
  <c r="Y19" i="3"/>
  <c r="AF18" i="3"/>
  <c r="AH18" i="3"/>
  <c r="AI18" i="3"/>
  <c r="AJ18" i="3"/>
  <c r="AK18" i="3"/>
  <c r="AG18" i="3"/>
  <c r="Z18" i="3"/>
  <c r="V18" i="3"/>
  <c r="W18" i="3"/>
  <c r="X18" i="3"/>
  <c r="Y18" i="3"/>
  <c r="AA18" i="3"/>
  <c r="AB18" i="3"/>
  <c r="AC18" i="3"/>
  <c r="AD18" i="3"/>
  <c r="AE18" i="3"/>
  <c r="AK17" i="3"/>
  <c r="AJ17" i="3"/>
  <c r="AI17" i="3"/>
  <c r="AH17" i="3"/>
  <c r="AG17" i="3"/>
  <c r="AF17" i="3"/>
  <c r="AE17" i="3"/>
  <c r="Y17" i="3"/>
  <c r="V17" i="3"/>
  <c r="X17" i="3"/>
  <c r="Z17" i="3"/>
  <c r="AA17" i="3"/>
  <c r="AB17" i="3"/>
  <c r="AC17" i="3"/>
  <c r="AD17" i="3"/>
  <c r="W17" i="3"/>
  <c r="AM17" i="3" s="1"/>
  <c r="J6" i="2" s="1"/>
  <c r="AK16" i="3"/>
  <c r="AJ16" i="3"/>
  <c r="AI16" i="3"/>
  <c r="AH16" i="3"/>
  <c r="AG16" i="3"/>
  <c r="AF16" i="3"/>
  <c r="AE16" i="3"/>
  <c r="AD16" i="3"/>
  <c r="AC16" i="3"/>
  <c r="AB16" i="3"/>
  <c r="AA16" i="3"/>
  <c r="Z16" i="3"/>
  <c r="Y16" i="3"/>
  <c r="X16" i="3"/>
  <c r="W16" i="3"/>
  <c r="V16" i="3"/>
  <c r="AN16" i="3"/>
  <c r="AM16" i="3"/>
  <c r="I6" i="2" s="1"/>
  <c r="AL16" i="3"/>
  <c r="AA15" i="3"/>
  <c r="V15" i="3"/>
  <c r="AC15" i="3"/>
  <c r="AD15" i="3"/>
  <c r="W15" i="3"/>
  <c r="AI15" i="3"/>
  <c r="AH15" i="3"/>
  <c r="AG15" i="3"/>
  <c r="X15" i="3"/>
  <c r="Y15" i="3"/>
  <c r="AE15" i="3"/>
  <c r="Z15" i="3"/>
  <c r="AF15" i="3"/>
  <c r="AB15" i="3"/>
  <c r="AJ15" i="3"/>
  <c r="AK15" i="3"/>
  <c r="AL15" i="3"/>
  <c r="AM15" i="3"/>
  <c r="H6" i="2" s="1"/>
  <c r="AN15" i="3"/>
  <c r="AE14" i="3"/>
  <c r="AD14" i="3"/>
  <c r="AI14" i="3"/>
  <c r="AC14" i="3"/>
  <c r="AB14" i="3"/>
  <c r="AA14" i="3"/>
  <c r="Z14" i="3"/>
  <c r="W14" i="3"/>
  <c r="Y14" i="3"/>
  <c r="AG14" i="3"/>
  <c r="AK14" i="3"/>
  <c r="AJ14" i="3"/>
  <c r="AH14" i="3"/>
  <c r="X14" i="3"/>
  <c r="AF14" i="3"/>
  <c r="V14" i="3"/>
  <c r="AL14" i="3" s="1"/>
  <c r="AM14" i="3"/>
  <c r="G6" i="2" s="1"/>
  <c r="AN14" i="3"/>
  <c r="AH13" i="3"/>
  <c r="AI13" i="3"/>
  <c r="AJ13" i="3"/>
  <c r="AK13" i="3"/>
  <c r="AF13" i="3"/>
  <c r="AE13" i="3"/>
  <c r="AG13" i="3"/>
  <c r="AD13" i="3"/>
  <c r="AC13" i="3"/>
  <c r="AB13" i="3"/>
  <c r="AA13" i="3"/>
  <c r="Z13" i="3"/>
  <c r="Y13" i="3"/>
  <c r="X13" i="3"/>
  <c r="W13" i="3"/>
  <c r="V13" i="3"/>
  <c r="AD12" i="3"/>
  <c r="AK12" i="3"/>
  <c r="AJ12" i="3"/>
  <c r="AI12" i="3"/>
  <c r="AH12" i="3"/>
  <c r="AG12" i="3"/>
  <c r="AF12" i="3"/>
  <c r="AE12" i="3"/>
  <c r="AC12" i="3"/>
  <c r="AB12" i="3"/>
  <c r="AA12" i="3"/>
  <c r="Z12" i="3"/>
  <c r="Y12" i="3"/>
  <c r="X12" i="3"/>
  <c r="W12" i="3"/>
  <c r="V12" i="3"/>
  <c r="AI11" i="3"/>
  <c r="AJ11" i="3"/>
  <c r="Z11" i="3"/>
  <c r="V11" i="3"/>
  <c r="W11" i="3"/>
  <c r="X11" i="3"/>
  <c r="Y11" i="3"/>
  <c r="AK11" i="3"/>
  <c r="AA11" i="3"/>
  <c r="AB11" i="3"/>
  <c r="AC11" i="3"/>
  <c r="AD11" i="3"/>
  <c r="AE11" i="3"/>
  <c r="AF11" i="3"/>
  <c r="AG11" i="3"/>
  <c r="AH11" i="3"/>
  <c r="AN11" i="3"/>
  <c r="AM11" i="3"/>
  <c r="D6" i="2" s="1"/>
  <c r="AL11" i="3"/>
  <c r="AA10" i="3"/>
  <c r="Z10" i="3"/>
  <c r="Y10" i="3"/>
  <c r="X10" i="3"/>
  <c r="W10" i="3"/>
  <c r="V10" i="3"/>
  <c r="AJ10" i="3"/>
  <c r="AK10" i="3"/>
  <c r="AI10" i="3"/>
  <c r="AH10" i="3"/>
  <c r="AG10" i="3"/>
  <c r="AF10" i="3"/>
  <c r="AE10" i="3"/>
  <c r="AD10" i="3"/>
  <c r="AC10" i="3"/>
  <c r="AB10" i="3"/>
  <c r="W9" i="3"/>
  <c r="X9" i="3"/>
  <c r="Y9" i="3"/>
  <c r="Z9" i="3"/>
  <c r="AA9" i="3"/>
  <c r="AB9" i="3"/>
  <c r="AC9" i="3"/>
  <c r="AD9" i="3"/>
  <c r="AE9" i="3"/>
  <c r="AF9" i="3"/>
  <c r="AG9" i="3"/>
  <c r="AH9" i="3"/>
  <c r="AI9" i="3"/>
  <c r="AJ9" i="3"/>
  <c r="AK9" i="3"/>
  <c r="V9" i="3"/>
  <c r="G19" i="1"/>
  <c r="E18" i="1"/>
  <c r="G16" i="1"/>
  <c r="E16" i="1"/>
  <c r="G15" i="1"/>
  <c r="E15" i="1"/>
  <c r="G14" i="1"/>
  <c r="E14" i="1"/>
  <c r="G13" i="1"/>
  <c r="E17" i="1"/>
  <c r="G12" i="1"/>
  <c r="E12" i="1"/>
  <c r="G11" i="1"/>
  <c r="G18" i="1"/>
  <c r="E13" i="1"/>
  <c r="E11" i="1"/>
  <c r="E8" i="1"/>
  <c r="G8" i="1"/>
  <c r="E9" i="1"/>
  <c r="G9" i="1"/>
  <c r="E10" i="1"/>
  <c r="G10" i="1"/>
  <c r="B11" i="1"/>
  <c r="E19" i="1"/>
  <c r="F19" i="1" s="1"/>
  <c r="AN151" i="3" l="1"/>
  <c r="AN135" i="3"/>
  <c r="AL134" i="3"/>
  <c r="AN132" i="3"/>
  <c r="AM131" i="3"/>
  <c r="G19" i="2" s="1"/>
  <c r="AN129" i="3"/>
  <c r="AN28" i="3"/>
  <c r="AM111" i="3"/>
  <c r="E17" i="2" s="1"/>
  <c r="AN108" i="3"/>
  <c r="AN106" i="3"/>
  <c r="AM105" i="3"/>
  <c r="H16" i="2" s="1"/>
  <c r="AN102" i="3"/>
  <c r="AM97" i="3"/>
  <c r="I15" i="2" s="1"/>
  <c r="AM87" i="3"/>
  <c r="H14" i="2" s="1"/>
  <c r="AN84" i="3"/>
  <c r="AL82" i="3"/>
  <c r="AM81" i="3"/>
  <c r="B14" i="2" s="1"/>
  <c r="AM80" i="3"/>
  <c r="J13" i="2" s="1"/>
  <c r="AL71" i="3"/>
  <c r="AL70" i="3"/>
  <c r="AL69" i="3"/>
  <c r="AN147" i="3"/>
  <c r="AN56" i="3"/>
  <c r="AN55" i="3"/>
  <c r="AN44" i="3"/>
  <c r="AN43" i="3"/>
  <c r="AL38" i="3"/>
  <c r="AM28" i="3"/>
  <c r="C8" i="2" s="1"/>
  <c r="AN57" i="3"/>
  <c r="AL57" i="3"/>
  <c r="AM57" i="3"/>
  <c r="E11" i="2" s="1"/>
  <c r="AM135" i="3"/>
  <c r="B20" i="2" s="1"/>
  <c r="AL135" i="3"/>
  <c r="AL97" i="3"/>
  <c r="AN97" i="3"/>
  <c r="AM85" i="3"/>
  <c r="F14" i="2" s="1"/>
  <c r="AL85" i="3"/>
  <c r="AN85" i="3"/>
  <c r="AL84" i="3"/>
  <c r="AM84" i="3"/>
  <c r="E14" i="2" s="1"/>
  <c r="AM82" i="3"/>
  <c r="C14" i="2" s="1"/>
  <c r="AN82" i="3"/>
  <c r="AM133" i="3"/>
  <c r="I19" i="2" s="1"/>
  <c r="AN133" i="3"/>
  <c r="AL133" i="3"/>
  <c r="F6" i="1"/>
  <c r="F4" i="1"/>
  <c r="F5" i="1"/>
  <c r="F7" i="1"/>
  <c r="F18" i="1"/>
  <c r="F15" i="1"/>
  <c r="F11" i="1"/>
  <c r="F9" i="1"/>
  <c r="B15" i="1"/>
  <c r="B16" i="1" s="1"/>
  <c r="F12" i="1"/>
  <c r="F8" i="1"/>
  <c r="F16" i="1"/>
  <c r="F14" i="1"/>
  <c r="F17" i="1"/>
  <c r="F13" i="1"/>
  <c r="F10" i="1"/>
  <c r="AN152" i="3"/>
  <c r="AM152" i="3"/>
  <c r="J21" i="2" s="1"/>
  <c r="AL152" i="3"/>
  <c r="AM151" i="3"/>
  <c r="I21" i="2" s="1"/>
  <c r="AL151" i="3"/>
  <c r="AL150" i="3"/>
  <c r="AM150" i="3"/>
  <c r="H21" i="2" s="1"/>
  <c r="AN150" i="3"/>
  <c r="AN149" i="3"/>
  <c r="AM149" i="3"/>
  <c r="G21" i="2" s="1"/>
  <c r="AN148" i="3"/>
  <c r="AM148" i="3"/>
  <c r="F21" i="2" s="1"/>
  <c r="AL148" i="3"/>
  <c r="AL147" i="3"/>
  <c r="AM147" i="3"/>
  <c r="E21" i="2" s="1"/>
  <c r="AL146" i="3"/>
  <c r="AN146" i="3"/>
  <c r="AM146" i="3"/>
  <c r="D21" i="2" s="1"/>
  <c r="AM145" i="3"/>
  <c r="C21" i="2" s="1"/>
  <c r="AN145" i="3"/>
  <c r="AM144" i="3"/>
  <c r="B21" i="2" s="1"/>
  <c r="AN144" i="3"/>
  <c r="AL143" i="3"/>
  <c r="AM143" i="3"/>
  <c r="J20" i="2" s="1"/>
  <c r="AN143" i="3"/>
  <c r="AL142" i="3"/>
  <c r="AN142" i="3"/>
  <c r="AM142" i="3"/>
  <c r="I20" i="2" s="1"/>
  <c r="AM141" i="3"/>
  <c r="H20" i="2" s="1"/>
  <c r="AL141" i="3"/>
  <c r="AM140" i="3"/>
  <c r="G20" i="2" s="1"/>
  <c r="AN140" i="3"/>
  <c r="AL140" i="3"/>
  <c r="AN139" i="3"/>
  <c r="AL139" i="3"/>
  <c r="AM138" i="3"/>
  <c r="E20" i="2" s="1"/>
  <c r="AN138" i="3"/>
  <c r="AL138" i="3"/>
  <c r="AL137" i="3"/>
  <c r="AN137" i="3"/>
  <c r="AM137" i="3"/>
  <c r="D20" i="2" s="1"/>
  <c r="AL136" i="3"/>
  <c r="AN136" i="3"/>
  <c r="AM136" i="3"/>
  <c r="C20" i="2" s="1"/>
  <c r="AN134" i="3"/>
  <c r="AM134" i="3"/>
  <c r="J19" i="2" s="1"/>
  <c r="AL131" i="3"/>
  <c r="AN131" i="3"/>
  <c r="AN128" i="3"/>
  <c r="AM128" i="3"/>
  <c r="D19" i="2" s="1"/>
  <c r="AL128" i="3"/>
  <c r="AN127" i="3"/>
  <c r="AM127" i="3"/>
  <c r="C19" i="2" s="1"/>
  <c r="AL127" i="3"/>
  <c r="AN126" i="3"/>
  <c r="AM126" i="3"/>
  <c r="B19" i="2" s="1"/>
  <c r="AL124" i="3"/>
  <c r="AN124" i="3"/>
  <c r="AM124" i="3"/>
  <c r="I18" i="2" s="1"/>
  <c r="AL123" i="3"/>
  <c r="AN123" i="3"/>
  <c r="AM123" i="3"/>
  <c r="H18" i="2" s="1"/>
  <c r="AM122" i="3"/>
  <c r="G18" i="2" s="1"/>
  <c r="AL122" i="3"/>
  <c r="AN122" i="3"/>
  <c r="AN121" i="3"/>
  <c r="AL121" i="3"/>
  <c r="AM121" i="3"/>
  <c r="F18" i="2" s="1"/>
  <c r="AM120" i="3"/>
  <c r="E18" i="2" s="1"/>
  <c r="AL120" i="3"/>
  <c r="AN120" i="3"/>
  <c r="AM119" i="3"/>
  <c r="D18" i="2" s="1"/>
  <c r="AN119" i="3"/>
  <c r="AL119" i="3"/>
  <c r="AN118" i="3"/>
  <c r="AL118" i="3"/>
  <c r="AM118" i="3"/>
  <c r="C18" i="2" s="1"/>
  <c r="AM117" i="3"/>
  <c r="B18" i="2" s="1"/>
  <c r="AL117" i="3"/>
  <c r="AN117" i="3"/>
  <c r="AN116" i="3"/>
  <c r="AL116" i="3"/>
  <c r="AM116" i="3"/>
  <c r="J17" i="2" s="1"/>
  <c r="AM115" i="3"/>
  <c r="I17" i="2" s="1"/>
  <c r="AL115" i="3"/>
  <c r="AN115" i="3"/>
  <c r="AM114" i="3"/>
  <c r="H17" i="2" s="1"/>
  <c r="AL114" i="3"/>
  <c r="AN114" i="3"/>
  <c r="AM113" i="3"/>
  <c r="G17" i="2" s="1"/>
  <c r="AN113" i="3"/>
  <c r="AL113" i="3"/>
  <c r="AN112" i="3"/>
  <c r="AL112" i="3"/>
  <c r="AM112" i="3"/>
  <c r="F17" i="2" s="1"/>
  <c r="AL111" i="3"/>
  <c r="AN111" i="3"/>
  <c r="AM110" i="3"/>
  <c r="D17" i="2" s="1"/>
  <c r="AN110" i="3"/>
  <c r="AL110" i="3"/>
  <c r="AN109" i="3"/>
  <c r="AL109" i="3"/>
  <c r="AM109" i="3"/>
  <c r="C17" i="2" s="1"/>
  <c r="AM108" i="3"/>
  <c r="B17" i="2" s="1"/>
  <c r="AL108" i="3"/>
  <c r="AN107" i="3"/>
  <c r="AL107" i="3"/>
  <c r="AM107" i="3"/>
  <c r="J16" i="2" s="1"/>
  <c r="AM106" i="3"/>
  <c r="I16" i="2" s="1"/>
  <c r="AL106" i="3"/>
  <c r="AL105" i="3"/>
  <c r="AN105" i="3"/>
  <c r="AN104" i="3"/>
  <c r="AL104" i="3"/>
  <c r="AM104" i="3"/>
  <c r="G16" i="2" s="1"/>
  <c r="AM103" i="3"/>
  <c r="F16" i="2" s="1"/>
  <c r="AN103" i="3"/>
  <c r="AL103" i="3"/>
  <c r="AN101" i="3"/>
  <c r="AM101" i="3"/>
  <c r="D16" i="2" s="1"/>
  <c r="AL101" i="3"/>
  <c r="AL100" i="3"/>
  <c r="AM100" i="3"/>
  <c r="C16" i="2" s="1"/>
  <c r="AN100" i="3"/>
  <c r="AN99" i="3"/>
  <c r="AL99" i="3"/>
  <c r="AM99" i="3"/>
  <c r="B16" i="2" s="1"/>
  <c r="AM98" i="3"/>
  <c r="J15" i="2" s="1"/>
  <c r="AN98" i="3"/>
  <c r="AL98" i="3"/>
  <c r="AL96" i="3"/>
  <c r="AN96" i="3"/>
  <c r="AM96" i="3"/>
  <c r="H15" i="2" s="1"/>
  <c r="AL95" i="3"/>
  <c r="AN95" i="3"/>
  <c r="AM95" i="3"/>
  <c r="G15" i="2" s="1"/>
  <c r="AL94" i="3"/>
  <c r="AM94" i="3"/>
  <c r="F15" i="2" s="1"/>
  <c r="AN94" i="3"/>
  <c r="AL93" i="3"/>
  <c r="AN93" i="3"/>
  <c r="AM93" i="3"/>
  <c r="E15" i="2" s="1"/>
  <c r="AL92" i="3"/>
  <c r="AM92" i="3"/>
  <c r="D15" i="2" s="1"/>
  <c r="AN92" i="3"/>
  <c r="AL91" i="3"/>
  <c r="AN91" i="3"/>
  <c r="AM90" i="3"/>
  <c r="B15" i="2" s="1"/>
  <c r="AL90" i="3"/>
  <c r="AN90" i="3"/>
  <c r="AM89" i="3"/>
  <c r="J14" i="2" s="1"/>
  <c r="AL89" i="3"/>
  <c r="AN89" i="3"/>
  <c r="AM88" i="3"/>
  <c r="I14" i="2" s="1"/>
  <c r="AN88" i="3"/>
  <c r="AL88" i="3"/>
  <c r="AN87" i="3"/>
  <c r="AL87" i="3"/>
  <c r="AN86" i="3"/>
  <c r="AL86" i="3"/>
  <c r="AM86" i="3"/>
  <c r="G14" i="2" s="1"/>
  <c r="AM83" i="3"/>
  <c r="D14" i="2" s="1"/>
  <c r="AL83" i="3"/>
  <c r="AN83" i="3"/>
  <c r="AN81" i="3"/>
  <c r="AL81" i="3"/>
  <c r="AL79" i="3"/>
  <c r="AM79" i="3"/>
  <c r="I13" i="2" s="1"/>
  <c r="AM78" i="3"/>
  <c r="H13" i="2" s="1"/>
  <c r="AN78" i="3"/>
  <c r="AN77" i="3"/>
  <c r="AM77" i="3"/>
  <c r="G13" i="2" s="1"/>
  <c r="AM76" i="3"/>
  <c r="F13" i="2" s="1"/>
  <c r="AL76" i="3"/>
  <c r="AN76" i="3"/>
  <c r="AN75" i="3"/>
  <c r="AM75" i="3"/>
  <c r="E13" i="2" s="1"/>
  <c r="AL75" i="3"/>
  <c r="AN74" i="3"/>
  <c r="AM74" i="3"/>
  <c r="D13" i="2" s="1"/>
  <c r="AL73" i="3"/>
  <c r="AN73" i="3"/>
  <c r="AM73" i="3"/>
  <c r="C13" i="2" s="1"/>
  <c r="AN72" i="3"/>
  <c r="AL72" i="3"/>
  <c r="AN71" i="3"/>
  <c r="AM71" i="3"/>
  <c r="J12" i="2" s="1"/>
  <c r="AM70" i="3"/>
  <c r="I12" i="2" s="1"/>
  <c r="AN70" i="3"/>
  <c r="AM69" i="3"/>
  <c r="H12" i="2" s="1"/>
  <c r="AN69" i="3"/>
  <c r="AN68" i="3"/>
  <c r="AM68" i="3"/>
  <c r="G12" i="2" s="1"/>
  <c r="AL68" i="3"/>
  <c r="AM67" i="3"/>
  <c r="F12" i="2" s="1"/>
  <c r="AL67" i="3"/>
  <c r="AN67" i="3"/>
  <c r="AL66" i="3"/>
  <c r="AM66" i="3"/>
  <c r="E12" i="2" s="1"/>
  <c r="AN66" i="3"/>
  <c r="AL65" i="3"/>
  <c r="AM65" i="3"/>
  <c r="D12" i="2" s="1"/>
  <c r="AN65" i="3"/>
  <c r="AL64" i="3"/>
  <c r="AM64" i="3"/>
  <c r="C12" i="2" s="1"/>
  <c r="AN64" i="3"/>
  <c r="AL63" i="3"/>
  <c r="AM63" i="3"/>
  <c r="B12" i="2" s="1"/>
  <c r="AN63" i="3"/>
  <c r="AN62" i="3"/>
  <c r="AM62" i="3"/>
  <c r="J11" i="2" s="1"/>
  <c r="AM61" i="3"/>
  <c r="I11" i="2" s="1"/>
  <c r="AL61" i="3"/>
  <c r="AN61" i="3"/>
  <c r="AN60" i="3"/>
  <c r="AL60" i="3"/>
  <c r="AN59" i="3"/>
  <c r="AL59" i="3"/>
  <c r="AL58" i="3"/>
  <c r="AM58" i="3"/>
  <c r="F11" i="2" s="1"/>
  <c r="AM56" i="3"/>
  <c r="D11" i="2" s="1"/>
  <c r="AL56" i="3"/>
  <c r="AM55" i="3"/>
  <c r="C11" i="2" s="1"/>
  <c r="AL55" i="3"/>
  <c r="AL54" i="3"/>
  <c r="AM54" i="3"/>
  <c r="B11" i="2" s="1"/>
  <c r="AN54" i="3"/>
  <c r="AL53" i="3"/>
  <c r="AM53" i="3"/>
  <c r="J10" i="2" s="1"/>
  <c r="AN53" i="3"/>
  <c r="AM52" i="3"/>
  <c r="I10" i="2" s="1"/>
  <c r="AN52" i="3"/>
  <c r="AN51" i="3"/>
  <c r="AM51" i="3"/>
  <c r="H10" i="2" s="1"/>
  <c r="AL51" i="3"/>
  <c r="AN50" i="3"/>
  <c r="AM50" i="3"/>
  <c r="G10" i="2" s="1"/>
  <c r="AL50" i="3"/>
  <c r="AL49" i="3"/>
  <c r="AN49" i="3"/>
  <c r="AL48" i="3"/>
  <c r="AM48" i="3"/>
  <c r="E10" i="2" s="1"/>
  <c r="AN48" i="3"/>
  <c r="AM46" i="3"/>
  <c r="C10" i="2" s="1"/>
  <c r="AL46" i="3"/>
  <c r="AN46" i="3"/>
  <c r="AL45" i="3"/>
  <c r="AN45" i="3"/>
  <c r="AM45" i="3"/>
  <c r="B10" i="2" s="1"/>
  <c r="AM44" i="3"/>
  <c r="J9" i="2" s="1"/>
  <c r="AL44" i="3"/>
  <c r="AL42" i="3"/>
  <c r="AN42" i="3"/>
  <c r="AM42" i="3"/>
  <c r="H9" i="2" s="1"/>
  <c r="AM41" i="3"/>
  <c r="G9" i="2" s="1"/>
  <c r="AL41" i="3"/>
  <c r="AN41" i="3"/>
  <c r="AN40" i="3"/>
  <c r="AM40" i="3"/>
  <c r="F9" i="2" s="1"/>
  <c r="AN39" i="3"/>
  <c r="AL39" i="3"/>
  <c r="AN38" i="3"/>
  <c r="AM38" i="3"/>
  <c r="D9" i="2" s="1"/>
  <c r="AM37" i="3"/>
  <c r="C9" i="2" s="1"/>
  <c r="AN37" i="3"/>
  <c r="AL37" i="3"/>
  <c r="AL36" i="3"/>
  <c r="AM36" i="3"/>
  <c r="B9" i="2" s="1"/>
  <c r="AL35" i="3"/>
  <c r="AN35" i="3"/>
  <c r="AM35" i="3"/>
  <c r="J8" i="2" s="1"/>
  <c r="AM33" i="3"/>
  <c r="H8" i="2" s="1"/>
  <c r="AL33" i="3"/>
  <c r="AN32" i="3"/>
  <c r="AL32" i="3"/>
  <c r="AM32" i="3"/>
  <c r="G8" i="2" s="1"/>
  <c r="AL30" i="3"/>
  <c r="AM30" i="3"/>
  <c r="E8" i="2" s="1"/>
  <c r="AN30" i="3"/>
  <c r="AM29" i="3"/>
  <c r="D8" i="2" s="1"/>
  <c r="AN29" i="3"/>
  <c r="AL29" i="3"/>
  <c r="G4" i="1"/>
  <c r="AN27" i="3"/>
  <c r="B14" i="1" s="1"/>
  <c r="AM27" i="3"/>
  <c r="AL27" i="3"/>
  <c r="B13" i="1" s="1"/>
  <c r="AM26" i="3"/>
  <c r="J7" i="2" s="1"/>
  <c r="AN26" i="3"/>
  <c r="AL26" i="3"/>
  <c r="AN25" i="3"/>
  <c r="AM25" i="3"/>
  <c r="I7" i="2" s="1"/>
  <c r="AL25" i="3"/>
  <c r="AM24" i="3"/>
  <c r="H7" i="2" s="1"/>
  <c r="AL24" i="3"/>
  <c r="AN24" i="3"/>
  <c r="AN22" i="3"/>
  <c r="AM22" i="3"/>
  <c r="F7" i="2" s="1"/>
  <c r="AL22" i="3"/>
  <c r="AN21" i="3"/>
  <c r="AL21" i="3"/>
  <c r="AM21" i="3"/>
  <c r="E7" i="2" s="1"/>
  <c r="AN20" i="3"/>
  <c r="AM20" i="3"/>
  <c r="D7" i="2" s="1"/>
  <c r="AL20" i="3"/>
  <c r="AL19" i="3"/>
  <c r="AM19" i="3"/>
  <c r="C7" i="2" s="1"/>
  <c r="AN19" i="3"/>
  <c r="AL18" i="3"/>
  <c r="AM18" i="3"/>
  <c r="B7" i="2" s="1"/>
  <c r="AN18" i="3"/>
  <c r="AL17" i="3"/>
  <c r="AN17" i="3"/>
  <c r="AM13" i="3"/>
  <c r="F6" i="2" s="1"/>
  <c r="AL13" i="3"/>
  <c r="AN13" i="3"/>
  <c r="AM12" i="3"/>
  <c r="E6" i="2" s="1"/>
  <c r="AN12" i="3"/>
  <c r="AL12" i="3"/>
  <c r="AM10" i="3"/>
  <c r="C6" i="2" s="1"/>
  <c r="AN10" i="3"/>
  <c r="AL10" i="3"/>
  <c r="AN9" i="3"/>
  <c r="AL9" i="3"/>
  <c r="AM9" i="3"/>
  <c r="B6" i="2" s="1"/>
  <c r="B12" i="1" l="1"/>
  <c r="B8" i="2"/>
</calcChain>
</file>

<file path=xl/sharedStrings.xml><?xml version="1.0" encoding="utf-8"?>
<sst xmlns="http://schemas.openxmlformats.org/spreadsheetml/2006/main" count="558" uniqueCount="103">
  <si>
    <t>年齢・男女・雇用形態ごとの年収の中央値と、自分の年収が上位何%か</t>
  </si>
  <si>
    <t>黄色の4つを入れる。年収は本業の税込みの年額（賞与を含む）。Microsoft 365のExcel（バージョン16）で確認、2026年10月19日</t>
  </si>
  <si>
    <t>所得の階級</t>
  </si>
  <si>
    <t>人数</t>
  </si>
  <si>
    <t>割合</t>
  </si>
  <si>
    <t>累積の割合</t>
  </si>
  <si>
    <t>年齢</t>
  </si>
  <si>
    <t>30〜34歳</t>
  </si>
  <si>
    <t>50万円未満</t>
  </si>
  <si>
    <t>男女</t>
  </si>
  <si>
    <t>計</t>
  </si>
  <si>
    <t>50〜99万円</t>
  </si>
  <si>
    <t>雇用形態</t>
  </si>
  <si>
    <t>正規と非正規の計</t>
  </si>
  <si>
    <t>100〜149万円</t>
  </si>
  <si>
    <t>年収（万円、税込み）</t>
  </si>
  <si>
    <t>150〜199万円</t>
  </si>
  <si>
    <t>表の行</t>
  </si>
  <si>
    <t>200〜249万円</t>
  </si>
  <si>
    <t>250〜299万円</t>
  </si>
  <si>
    <t>300〜399万円</t>
  </si>
  <si>
    <t>この区分の人数</t>
  </si>
  <si>
    <t>400〜499万円</t>
  </si>
  <si>
    <t>年収の中央値</t>
  </si>
  <si>
    <t>500〜599万円</t>
  </si>
  <si>
    <t>下から25%の年収</t>
  </si>
  <si>
    <t>600〜699万円</t>
  </si>
  <si>
    <t>上から25%の年収</t>
  </si>
  <si>
    <t>700〜799万円</t>
  </si>
  <si>
    <t>年収より少ない人の割合</t>
  </si>
  <si>
    <t>800〜899万円</t>
  </si>
  <si>
    <t>上位何%か</t>
  </si>
  <si>
    <t>900〜999万円</t>
  </si>
  <si>
    <t>1,000〜1,249万円</t>
  </si>
  <si>
    <t>1,250〜1,499万円</t>
  </si>
  <si>
    <t>1,500万円以上</t>
  </si>
  <si>
    <t>1,500万円以上の階級は上限がないので、その中の並びは出さない（その階級より下の人の割合を出す）</t>
  </si>
  <si>
    <t>年齢別・男女別・雇用形態別の年収の中央値（万円、税込み、本業の年間）</t>
  </si>
  <si>
    <t>令和4年就業構造基本調査 第40表から計算。正規と非正規の計は、会社などの役員を除く雇用者にあたる</t>
  </si>
  <si>
    <t>男女計</t>
  </si>
  <si>
    <t>男性</t>
  </si>
  <si>
    <t>女性</t>
  </si>
  <si>
    <t>正規</t>
  </si>
  <si>
    <t>非正規</t>
  </si>
  <si>
    <t>20〜24歳</t>
  </si>
  <si>
    <t>25〜29歳</t>
  </si>
  <si>
    <t>35〜39歳</t>
  </si>
  <si>
    <t>40〜44歳</t>
  </si>
  <si>
    <t>45〜49歳</t>
  </si>
  <si>
    <t>50〜54歳</t>
  </si>
  <si>
    <t>55〜59歳</t>
  </si>
  <si>
    <t>60〜64歳</t>
  </si>
  <si>
    <t>65〜69歳</t>
  </si>
  <si>
    <t>20代</t>
  </si>
  <si>
    <t>30代</t>
  </si>
  <si>
    <t>40代</t>
  </si>
  <si>
    <t>50代</t>
  </si>
  <si>
    <t>60代</t>
  </si>
  <si>
    <t>全年齢</t>
  </si>
  <si>
    <t>総務省「令和4年就業構造基本調査」第40表の人数。所得は本業の年間の税込み額（雇用者は過去1年間の給与総額）</t>
  </si>
  <si>
    <t>出典: e-Stat 令和4年就業構造基本調査 全国結果 第40表 https://www.e-stat.go.jp/stat-search/file-download?statInfId=000040077301&amp;fileKind=0（2026年10月19日に取得）。配偶関係=総数、教育=総数の列。人数は100人単位で丸めてある</t>
  </si>
  <si>
    <t>10歳刻みと「正規と非正規の計」は5歳刻みの行を足した。灰色の列は計算。中央値は階級の中に人が均等に並ぶと置いて直線で補った</t>
  </si>
  <si>
    <t>キー</t>
  </si>
  <si>
    <t>人数の計</t>
  </si>
  <si>
    <t>〜50万円の累積</t>
  </si>
  <si>
    <t>〜100万円の累積</t>
  </si>
  <si>
    <t>〜150万円の累積</t>
  </si>
  <si>
    <t>〜200万円の累積</t>
  </si>
  <si>
    <t>〜250万円の累積</t>
  </si>
  <si>
    <t>〜300万円の累積</t>
  </si>
  <si>
    <t>〜400万円の累積</t>
  </si>
  <si>
    <t>〜500万円の累積</t>
  </si>
  <si>
    <t>〜600万円の累積</t>
  </si>
  <si>
    <t>〜700万円の累積</t>
  </si>
  <si>
    <t>〜800万円の累積</t>
  </si>
  <si>
    <t>〜900万円の累積</t>
  </si>
  <si>
    <t>〜1000万円の累積</t>
  </si>
  <si>
    <t>〜1250万円の累積</t>
  </si>
  <si>
    <t>〜1500万円の累積</t>
  </si>
  <si>
    <t>累積（計）</t>
  </si>
  <si>
    <t>下から25%</t>
  </si>
  <si>
    <t>中央値</t>
  </si>
  <si>
    <t>上から25%</t>
  </si>
  <si>
    <t>階級の下限（万円）</t>
  </si>
  <si>
    <t>階級の幅（万円）</t>
  </si>
  <si>
    <t>男</t>
  </si>
  <si>
    <t>女</t>
  </si>
  <si>
    <t>使い方</t>
  </si>
  <si>
    <t>1. 「1_自分の年収」の黄色の欄で、年齢、男女、雇用形態を選び、年収（万円）を入れる。</t>
  </si>
  <si>
    <t>2. その区分の中央値、下から25%と上から25%の年収、自分の年収より少ない人の割合が出る。右の表で、入れた年収の階級が緑になる。</t>
  </si>
  <si>
    <t>3. 「2_年齢別の中央値」に、16の年齢区分と男女、雇用形態ごとの中央値を並べてある。</t>
  </si>
  <si>
    <t>数字の出どころ</t>
  </si>
  <si>
    <t>総務省「令和4年就業構造基本調査」全国結果の第40表。調査日は2022年10月1日。</t>
  </si>
  <si>
    <t>所得は本業から通常得ている年間の税込み額で、雇用者は過去1年間（2021年10月〜2022年9月）の給与総額（賞与を含む）。</t>
  </si>
  <si>
    <t>途中で仕事を変えた人や新しく就いた人は、1年間働いたときの見積りの額。副業の収入は入らない。</t>
  </si>
  <si>
    <t>官公庁の職員も入る。会社などの役員は「正規」にも「非正規」にも入らない。</t>
  </si>
  <si>
    <t>中央値の出し方</t>
  </si>
  <si>
    <t>人数を年収の低い階級から足していき、半分に届く階級を探す。その階級の中では人が均等に並ぶと置き、直線で補う。</t>
  </si>
  <si>
    <t>例: 中央値 = 階級の下限 + （0.5 - その階級より下の割合）÷ その階級の割合 × 階級の幅</t>
  </si>
  <si>
    <t>国税庁の民間給与実態統計調査には、年齢と給与階級を掛け合わせた表がないので、この調査を使った。</t>
  </si>
  <si>
    <t>30〜34歳</t>
    <phoneticPr fontId="3"/>
  </si>
  <si>
    <t>計</t>
    <phoneticPr fontId="3"/>
  </si>
  <si>
    <t>正規と非正規の計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</si>
</sst>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&quot;万円&quot;"/>
    <numFmt numFmtId="177" formatCode="0.0%"/>
  </numFmts>
  <fonts count="4" x14ac:knownFonts="1">
    <font>
      <sz val="11"/>
      <color theme="1"/>
      <name val="ＭＳ Ｐゴシック"/>
      <family val="2"/>
      <scheme val="minor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8EDF2"/>
      </patternFill>
    </fill>
    <fill>
      <patternFill patternType="solid">
        <fgColor rgb="FFFFF7CC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0" fillId="3" borderId="1" xfId="0" applyFill="1" applyBorder="1"/>
    <xf numFmtId="0" fontId="0" fillId="0" borderId="1" xfId="0" applyBorder="1"/>
    <xf numFmtId="3" fontId="0" fillId="0" borderId="1" xfId="0" applyNumberFormat="1" applyBorder="1"/>
    <xf numFmtId="177" fontId="0" fillId="0" borderId="1" xfId="0" applyNumberFormat="1" applyBorder="1"/>
    <xf numFmtId="3" fontId="0" fillId="3" borderId="1" xfId="0" applyNumberFormat="1" applyFill="1" applyBorder="1"/>
    <xf numFmtId="0" fontId="0" fillId="4" borderId="1" xfId="0" applyFill="1" applyBorder="1"/>
    <xf numFmtId="1" fontId="0" fillId="4" borderId="1" xfId="0" applyNumberFormat="1" applyFill="1" applyBorder="1"/>
    <xf numFmtId="176" fontId="2" fillId="0" borderId="1" xfId="0" applyNumberFormat="1" applyFont="1" applyBorder="1"/>
    <xf numFmtId="176" fontId="0" fillId="0" borderId="1" xfId="0" applyNumberFormat="1" applyBorder="1"/>
    <xf numFmtId="177" fontId="2" fillId="0" borderId="1" xfId="0" applyNumberFormat="1" applyFont="1" applyBorder="1"/>
    <xf numFmtId="0" fontId="2" fillId="0" borderId="0" xfId="0" applyFont="1"/>
    <xf numFmtId="3" fontId="0" fillId="4" borderId="1" xfId="0" applyNumberFormat="1" applyFill="1" applyBorder="1"/>
    <xf numFmtId="177" fontId="0" fillId="4" borderId="1" xfId="0" applyNumberFormat="1" applyFill="1" applyBorder="1"/>
    <xf numFmtId="176" fontId="0" fillId="4" borderId="1" xfId="0" applyNumberFormat="1" applyFill="1" applyBorder="1"/>
    <xf numFmtId="0" fontId="2" fillId="2" borderId="0" xfId="0" applyFont="1" applyFill="1" applyAlignment="1">
      <alignment horizontal="center" vertical="center" wrapText="1"/>
    </xf>
    <xf numFmtId="0" fontId="0" fillId="0" borderId="0" xfId="0"/>
  </cellXfs>
  <cellStyles count="1">
    <cellStyle name="標準" xfId="0" builtinId="0"/>
  </cellStyles>
  <dxfs count="1">
    <dxf>
      <fill>
        <patternFill patternType="solid">
          <fgColor rgb="FFE6F4EA"/>
          <bgColor rgb="FFE6F4EA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tabSelected="1" workbookViewId="0"/>
  </sheetViews>
  <sheetFormatPr defaultRowHeight="13" x14ac:dyDescent="0.2"/>
  <cols>
    <col min="1" max="1" width="22" customWidth="1"/>
    <col min="2" max="2" width="18" customWidth="1"/>
    <col min="3" max="3" width="4" customWidth="1"/>
    <col min="4" max="4" width="16" customWidth="1"/>
    <col min="5" max="5" width="11" customWidth="1"/>
    <col min="6" max="6" width="8" customWidth="1"/>
    <col min="7" max="7" width="10" customWidth="1"/>
  </cols>
  <sheetData>
    <row r="1" spans="1:7" ht="14" x14ac:dyDescent="0.2">
      <c r="A1" s="1" t="s">
        <v>0</v>
      </c>
    </row>
    <row r="2" spans="1:7" x14ac:dyDescent="0.2">
      <c r="A2" t="s">
        <v>1</v>
      </c>
    </row>
    <row r="3" spans="1:7" ht="26" x14ac:dyDescent="0.2">
      <c r="D3" s="2" t="s">
        <v>2</v>
      </c>
      <c r="E3" s="2" t="s">
        <v>3</v>
      </c>
      <c r="F3" s="2" t="s">
        <v>4</v>
      </c>
      <c r="G3" s="2" t="s">
        <v>5</v>
      </c>
    </row>
    <row r="4" spans="1:7" x14ac:dyDescent="0.2">
      <c r="A4" s="3" t="s">
        <v>6</v>
      </c>
      <c r="B4" s="4" t="s">
        <v>100</v>
      </c>
      <c r="D4" s="5" t="s">
        <v>8</v>
      </c>
      <c r="E4" s="6">
        <f>INDEX('3_総務省の表'!$E$9:$T$152,$B$8,1)</f>
        <v>96300</v>
      </c>
      <c r="F4" s="7">
        <f t="shared" ref="F4:F19" si="0">E4/$B$11</f>
        <v>1.8541337748854404E-2</v>
      </c>
      <c r="G4" s="7">
        <f>INDEX('3_総務省の表'!$V$9:$AK$152,$B$8,1)</f>
        <v>1.8541337748854404E-2</v>
      </c>
    </row>
    <row r="5" spans="1:7" x14ac:dyDescent="0.2">
      <c r="A5" s="3" t="s">
        <v>9</v>
      </c>
      <c r="B5" s="4" t="s">
        <v>101</v>
      </c>
      <c r="D5" s="5" t="s">
        <v>11</v>
      </c>
      <c r="E5" s="6">
        <f>INDEX('3_総務省の表'!$E$9:$T$152,$B$8,2)</f>
        <v>254500</v>
      </c>
      <c r="F5" s="7">
        <f t="shared" si="0"/>
        <v>4.9000731641572641E-2</v>
      </c>
      <c r="G5" s="7">
        <f>INDEX('3_総務省の表'!$V$9:$AK$152,$B$8,2)</f>
        <v>6.7542069390427048E-2</v>
      </c>
    </row>
    <row r="6" spans="1:7" x14ac:dyDescent="0.2">
      <c r="A6" s="3" t="s">
        <v>12</v>
      </c>
      <c r="B6" s="4" t="s">
        <v>102</v>
      </c>
      <c r="D6" s="5" t="s">
        <v>14</v>
      </c>
      <c r="E6" s="6">
        <f>INDEX('3_総務省の表'!$E$9:$T$152,$B$8,3)</f>
        <v>324100</v>
      </c>
      <c r="F6" s="7">
        <f t="shared" si="0"/>
        <v>6.2401324656320999E-2</v>
      </c>
      <c r="G6" s="7">
        <f>INDEX('3_総務省の表'!$V$9:$AK$152,$B$8,3)</f>
        <v>0.12994339404674804</v>
      </c>
    </row>
    <row r="7" spans="1:7" x14ac:dyDescent="0.2">
      <c r="A7" s="3" t="s">
        <v>15</v>
      </c>
      <c r="B7" s="8">
        <v>400</v>
      </c>
      <c r="D7" s="5" t="s">
        <v>16</v>
      </c>
      <c r="E7" s="6">
        <f>INDEX('3_総務省の表'!$E$9:$T$152,$B$8,4)</f>
        <v>286900</v>
      </c>
      <c r="F7" s="7">
        <f t="shared" si="0"/>
        <v>5.5238938734645152E-2</v>
      </c>
      <c r="G7" s="7">
        <f>INDEX('3_総務省の表'!$V$9:$AK$152,$B$8,4)</f>
        <v>0.18518233278139321</v>
      </c>
    </row>
    <row r="8" spans="1:7" x14ac:dyDescent="0.2">
      <c r="A8" s="9" t="s">
        <v>17</v>
      </c>
      <c r="B8" s="10">
        <f>MATCH(B4&amp;"|"&amp;B5&amp;"|"&amp;B6,'3_総務省の表'!$A$9:$A$152,0)</f>
        <v>19</v>
      </c>
      <c r="D8" s="5" t="s">
        <v>18</v>
      </c>
      <c r="E8" s="6">
        <f>INDEX('3_総務省の表'!$E$9:$T$152,$B$8,5)</f>
        <v>537800</v>
      </c>
      <c r="F8" s="7">
        <f t="shared" si="0"/>
        <v>0.1035465362547653</v>
      </c>
      <c r="G8" s="7">
        <f>INDEX('3_総務省の表'!$V$9:$AK$152,$B$8,5)</f>
        <v>0.28872886903615852</v>
      </c>
    </row>
    <row r="9" spans="1:7" x14ac:dyDescent="0.2">
      <c r="D9" s="5" t="s">
        <v>19</v>
      </c>
      <c r="E9" s="6">
        <f>INDEX('3_総務省の表'!$E$9:$T$152,$B$8,6)</f>
        <v>484700</v>
      </c>
      <c r="F9" s="7">
        <f t="shared" si="0"/>
        <v>9.3322807963340901E-2</v>
      </c>
      <c r="G9" s="7">
        <f>INDEX('3_総務省の表'!$V$9:$AK$152,$B$8,6)</f>
        <v>0.38205167699949938</v>
      </c>
    </row>
    <row r="10" spans="1:7" x14ac:dyDescent="0.2">
      <c r="D10" s="5" t="s">
        <v>20</v>
      </c>
      <c r="E10" s="6">
        <f>INDEX('3_総務省の表'!$E$9:$T$152,$B$8,7)</f>
        <v>1067100</v>
      </c>
      <c r="F10" s="7">
        <f t="shared" si="0"/>
        <v>0.20545650583387887</v>
      </c>
      <c r="G10" s="7">
        <f>INDEX('3_総務省の表'!$V$9:$AK$152,$B$8,7)</f>
        <v>0.58750818283337825</v>
      </c>
    </row>
    <row r="11" spans="1:7" x14ac:dyDescent="0.2">
      <c r="A11" s="3" t="s">
        <v>21</v>
      </c>
      <c r="B11" s="6">
        <f>INDEX('3_総務省の表'!$U$9:$U$152,$B$8)</f>
        <v>5193800</v>
      </c>
      <c r="D11" s="5" t="s">
        <v>22</v>
      </c>
      <c r="E11" s="6">
        <f>INDEX('3_総務省の表'!$E$9:$T$152,$B$8,8)</f>
        <v>924700</v>
      </c>
      <c r="F11" s="7">
        <f t="shared" si="0"/>
        <v>0.17803920058531325</v>
      </c>
      <c r="G11" s="7">
        <f>INDEX('3_総務省の表'!$V$9:$AK$152,$B$8,8)</f>
        <v>0.76554738341869155</v>
      </c>
    </row>
    <row r="12" spans="1:7" x14ac:dyDescent="0.2">
      <c r="A12" s="3" t="s">
        <v>23</v>
      </c>
      <c r="B12" s="11">
        <f>INDEX('3_総務省の表'!$AM$9:$AM$152,$B$8)</f>
        <v>357.40792802923812</v>
      </c>
      <c r="D12" s="5" t="s">
        <v>24</v>
      </c>
      <c r="E12" s="6">
        <f>INDEX('3_総務省の表'!$E$9:$T$152,$B$8,9)</f>
        <v>648100</v>
      </c>
      <c r="F12" s="7">
        <f t="shared" si="0"/>
        <v>0.1247833955870461</v>
      </c>
      <c r="G12" s="7">
        <f>INDEX('3_総務省の表'!$V$9:$AK$152,$B$8,9)</f>
        <v>0.89033077900573765</v>
      </c>
    </row>
    <row r="13" spans="1:7" x14ac:dyDescent="0.2">
      <c r="A13" s="3" t="s">
        <v>25</v>
      </c>
      <c r="B13" s="12">
        <f>INDEX('3_総務省の表'!$AL$9:$AL$152,$B$8)</f>
        <v>231.29880996653031</v>
      </c>
      <c r="D13" s="5" t="s">
        <v>26</v>
      </c>
      <c r="E13" s="6">
        <f>INDEX('3_総務省の表'!$E$9:$T$152,$B$8,10)</f>
        <v>290200</v>
      </c>
      <c r="F13" s="7">
        <f t="shared" si="0"/>
        <v>5.5874311679309945E-2</v>
      </c>
      <c r="G13" s="7">
        <f>INDEX('3_総務省の表'!$V$9:$AK$152,$B$8,10)</f>
        <v>0.94620509068504755</v>
      </c>
    </row>
    <row r="14" spans="1:7" x14ac:dyDescent="0.2">
      <c r="A14" s="3" t="s">
        <v>27</v>
      </c>
      <c r="B14" s="12">
        <f>INDEX('3_総務省の表'!$AN$9:$AN$152,$B$8)</f>
        <v>491.2674380880286</v>
      </c>
      <c r="D14" s="5" t="s">
        <v>28</v>
      </c>
      <c r="E14" s="6">
        <f>INDEX('3_総務省の表'!$E$9:$T$152,$B$8,11)</f>
        <v>119300</v>
      </c>
      <c r="F14" s="7">
        <f t="shared" si="0"/>
        <v>2.2969694635912048E-2</v>
      </c>
      <c r="G14" s="7">
        <f>INDEX('3_総務省の表'!$V$9:$AK$152,$B$8,11)</f>
        <v>0.96917478532095958</v>
      </c>
    </row>
    <row r="15" spans="1:7" x14ac:dyDescent="0.2">
      <c r="A15" s="3" t="s">
        <v>29</v>
      </c>
      <c r="B15" s="7">
        <f>IF(AND($B$7&lt;&gt;"",$B$7&gt;=0),IF(COUNTIF('3_総務省の表'!$E$6:$T$6,"&lt;="&amp;$B$7)=1,0,INDEX('3_総務省の表'!$V$9:$AK$152,$B$8,COUNTIF('3_総務省の表'!$E$6:$T$6,"&lt;="&amp;$B$7)-1))+IF(COUNTIF('3_総務省の表'!$E$6:$T$6,"&lt;="&amp;$B$7)=16,0,INDEX('3_総務省の表'!$E$9:$T$152,$B$8,COUNTIF('3_総務省の表'!$E$6:$T$6,"&lt;="&amp;$B$7))/$B$11*($B$7-INDEX('3_総務省の表'!$E$6:$T$6,COUNTIF('3_総務省の表'!$E$6:$T$6,"&lt;="&amp;$B$7)))/INDEX('3_総務省の表'!$E$7:$T$7,COUNTIF('3_総務省の表'!$E$6:$T$6,"&lt;="&amp;$B$7))),"")</f>
        <v>0.58750818283337825</v>
      </c>
      <c r="D15" s="5" t="s">
        <v>30</v>
      </c>
      <c r="E15" s="6">
        <f>INDEX('3_総務省の表'!$E$9:$T$152,$B$8,12)</f>
        <v>56800</v>
      </c>
      <c r="F15" s="7">
        <f t="shared" si="0"/>
        <v>1.0936116138472795E-2</v>
      </c>
      <c r="G15" s="7">
        <f>INDEX('3_総務省の表'!$V$9:$AK$152,$B$8,12)</f>
        <v>0.98011090145943236</v>
      </c>
    </row>
    <row r="16" spans="1:7" x14ac:dyDescent="0.2">
      <c r="A16" s="3" t="s">
        <v>31</v>
      </c>
      <c r="B16" s="13">
        <f>IF(B15="","",1-B15)</f>
        <v>0.41249181716662175</v>
      </c>
      <c r="D16" s="5" t="s">
        <v>32</v>
      </c>
      <c r="E16" s="6">
        <f>INDEX('3_総務省の表'!$E$9:$T$152,$B$8,13)</f>
        <v>41200</v>
      </c>
      <c r="F16" s="7">
        <f t="shared" si="0"/>
        <v>7.9325349455119567E-3</v>
      </c>
      <c r="G16" s="7">
        <f>INDEX('3_総務省の表'!$V$9:$AK$152,$B$8,13)</f>
        <v>0.98804343640494441</v>
      </c>
    </row>
    <row r="17" spans="1:7" x14ac:dyDescent="0.2">
      <c r="D17" s="5" t="s">
        <v>33</v>
      </c>
      <c r="E17" s="6">
        <f>INDEX('3_総務省の表'!$E$9:$T$152,$B$8,14)</f>
        <v>43900</v>
      </c>
      <c r="F17" s="7">
        <f t="shared" si="0"/>
        <v>8.4523855366013326E-3</v>
      </c>
      <c r="G17" s="7">
        <f>INDEX('3_総務省の表'!$V$9:$AK$152,$B$8,14)</f>
        <v>0.99649582194154573</v>
      </c>
    </row>
    <row r="18" spans="1:7" x14ac:dyDescent="0.2">
      <c r="D18" s="5" t="s">
        <v>34</v>
      </c>
      <c r="E18" s="6">
        <f>INDEX('3_総務省の表'!$E$9:$T$152,$B$8,15)</f>
        <v>9800</v>
      </c>
      <c r="F18" s="7">
        <f t="shared" si="0"/>
        <v>1.886865108398475E-3</v>
      </c>
      <c r="G18" s="7">
        <f>INDEX('3_総務省の表'!$V$9:$AK$152,$B$8,15)</f>
        <v>0.99838268704994415</v>
      </c>
    </row>
    <row r="19" spans="1:7" x14ac:dyDescent="0.2">
      <c r="D19" s="5" t="s">
        <v>35</v>
      </c>
      <c r="E19" s="6">
        <f>INDEX('3_総務省の表'!$E$9:$T$152,$B$8,16)</f>
        <v>8400</v>
      </c>
      <c r="F19" s="7">
        <f t="shared" si="0"/>
        <v>1.6173129500558357E-3</v>
      </c>
      <c r="G19" s="7">
        <f>INDEX('3_総務省の表'!$V$9:$AK$152,$B$8,16)</f>
        <v>1</v>
      </c>
    </row>
    <row r="21" spans="1:7" x14ac:dyDescent="0.2">
      <c r="A21" t="s">
        <v>36</v>
      </c>
    </row>
  </sheetData>
  <phoneticPr fontId="3"/>
  <dataValidations count="3">
    <dataValidation type="list" sqref="B4" xr:uid="{00000000-0002-0000-0000-000000000000}">
      <formula1>"20〜24歳,25〜29歳,30〜34歳,35〜39歳,40〜44歳,45〜49歳,50〜54歳,55〜59歳,60〜64歳,65〜69歳,20代,30代,40代,50代,60代,全年齢"</formula1>
    </dataValidation>
    <dataValidation type="list" sqref="B5" xr:uid="{00000000-0002-0000-0000-000001000000}">
      <formula1>"計,男,女"</formula1>
    </dataValidation>
    <dataValidation type="list" sqref="B6" xr:uid="{00000000-0002-0000-0000-000002000000}">
      <formula1>"正規と非正規の計,正規,非正規"</formula1>
    </dataValidation>
  </dataValidations>
  <pageMargins left="0.75" right="0.75" top="1" bottom="1" header="0.5" footer="0.5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00000000-000E-0000-0000-000001000000}">
            <xm:f>AND($B$7&lt;&gt;"",ROW()-3=COUNTIF('3_総務省の表'!$E$6:$T$6,"&lt;="&amp;$B$7))</xm:f>
            <x14:dxf>
              <fill>
                <patternFill patternType="solid">
                  <fgColor rgb="FFE6F4EA"/>
                  <bgColor rgb="FFE6F4EA"/>
                </patternFill>
              </fill>
            </x14:dxf>
          </x14:cfRule>
          <xm:sqref>D4:G19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1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3" x14ac:dyDescent="0.2"/>
  <cols>
    <col min="1" max="1" width="12" customWidth="1"/>
    <col min="2" max="2" width="11" customWidth="1"/>
    <col min="3" max="4" width="9" customWidth="1"/>
    <col min="5" max="5" width="11" customWidth="1"/>
    <col min="6" max="7" width="9" customWidth="1"/>
    <col min="8" max="8" width="11" customWidth="1"/>
    <col min="9" max="10" width="9" customWidth="1"/>
  </cols>
  <sheetData>
    <row r="1" spans="1:10" ht="14" x14ac:dyDescent="0.2">
      <c r="A1" s="1" t="s">
        <v>37</v>
      </c>
    </row>
    <row r="2" spans="1:10" x14ac:dyDescent="0.2">
      <c r="A2" t="s">
        <v>38</v>
      </c>
    </row>
    <row r="4" spans="1:10" x14ac:dyDescent="0.2">
      <c r="B4" s="18" t="s">
        <v>39</v>
      </c>
      <c r="C4" s="19"/>
      <c r="D4" s="19"/>
      <c r="E4" s="18" t="s">
        <v>40</v>
      </c>
      <c r="F4" s="19"/>
      <c r="G4" s="19"/>
      <c r="H4" s="18" t="s">
        <v>41</v>
      </c>
      <c r="I4" s="19"/>
      <c r="J4" s="19"/>
    </row>
    <row r="5" spans="1:10" ht="26" x14ac:dyDescent="0.2">
      <c r="A5" s="2" t="s">
        <v>6</v>
      </c>
      <c r="B5" s="2" t="s">
        <v>13</v>
      </c>
      <c r="C5" s="2" t="s">
        <v>42</v>
      </c>
      <c r="D5" s="2" t="s">
        <v>43</v>
      </c>
      <c r="E5" s="2" t="s">
        <v>13</v>
      </c>
      <c r="F5" s="2" t="s">
        <v>42</v>
      </c>
      <c r="G5" s="2" t="s">
        <v>43</v>
      </c>
      <c r="H5" s="2" t="s">
        <v>13</v>
      </c>
      <c r="I5" s="2" t="s">
        <v>42</v>
      </c>
      <c r="J5" s="2" t="s">
        <v>43</v>
      </c>
    </row>
    <row r="6" spans="1:10" x14ac:dyDescent="0.2">
      <c r="A6" s="3" t="s">
        <v>44</v>
      </c>
      <c r="B6" s="6">
        <f>INDEX('3_総務省の表'!$AM$9:$AM$152,MATCH($A6&amp;"|計|正規と非正規の計",'3_総務省の表'!$A$9:$A$152,0))</f>
        <v>222.74336283185841</v>
      </c>
      <c r="C6" s="6">
        <f>INDEX('3_総務省の表'!$AM$9:$AM$152,MATCH($A6&amp;"|計|正規",'3_総務省の表'!$A$9:$A$152,0))</f>
        <v>275.36344331917672</v>
      </c>
      <c r="D6" s="6">
        <f>INDEX('3_総務省の表'!$AM$9:$AM$152,MATCH($A6&amp;"|計|非正規",'3_総務省の表'!$A$9:$A$152,0))</f>
        <v>82.727719988754572</v>
      </c>
      <c r="E6" s="6">
        <f>INDEX('3_総務省の表'!$AM$9:$AM$152,MATCH($A6&amp;"|男|正規と非正規の計",'3_総務省の表'!$A$9:$A$152,0))</f>
        <v>233.04174340085942</v>
      </c>
      <c r="F6" s="6">
        <f>INDEX('3_総務省の表'!$AM$9:$AM$152,MATCH($A6&amp;"|男|正規",'3_総務省の表'!$A$9:$A$152,0))</f>
        <v>292.4889040628201</v>
      </c>
      <c r="G6" s="6">
        <f>INDEX('3_総務省の表'!$AM$9:$AM$152,MATCH($A6&amp;"|男|非正規",'3_総務省の表'!$A$9:$A$152,0))</f>
        <v>80.05111649179446</v>
      </c>
      <c r="H6" s="6">
        <f>INDEX('3_総務省の表'!$AM$9:$AM$152,MATCH($A6&amp;"|女|正規と非正規の計",'3_総務省の表'!$A$9:$A$152,0))</f>
        <v>215.56319862424763</v>
      </c>
      <c r="I6" s="6">
        <f>INDEX('3_総務省の表'!$AM$9:$AM$152,MATCH($A6&amp;"|女|正規",'3_総務省の表'!$A$9:$A$152,0))</f>
        <v>259.66176010021923</v>
      </c>
      <c r="J6" s="6">
        <f>INDEX('3_総務省の表'!$AM$9:$AM$152,MATCH($A6&amp;"|女|非正規",'3_総務省の表'!$A$9:$A$152,0))</f>
        <v>85.674322732626621</v>
      </c>
    </row>
    <row r="7" spans="1:10" x14ac:dyDescent="0.2">
      <c r="A7" s="3" t="s">
        <v>45</v>
      </c>
      <c r="B7" s="6">
        <f>INDEX('3_総務省の表'!$AM$9:$AM$152,MATCH($A7&amp;"|計|正規と非正規の計",'3_総務省の表'!$A$9:$A$152,0))</f>
        <v>324.16024136775059</v>
      </c>
      <c r="C7" s="6">
        <f>INDEX('3_総務省の表'!$AM$9:$AM$152,MATCH($A7&amp;"|計|正規",'3_総務省の表'!$A$9:$A$152,0))</f>
        <v>355.84387733218961</v>
      </c>
      <c r="D7" s="6">
        <f>INDEX('3_総務省の表'!$AM$9:$AM$152,MATCH($A7&amp;"|計|非正規",'3_総務省の表'!$A$9:$A$152,0))</f>
        <v>171.55320366132722</v>
      </c>
      <c r="E7" s="6">
        <f>INDEX('3_総務省の表'!$AM$9:$AM$152,MATCH($A7&amp;"|男|正規と非正規の計",'3_総務省の表'!$A$9:$A$152,0))</f>
        <v>359.45635064777821</v>
      </c>
      <c r="F7" s="6">
        <f>INDEX('3_総務省の表'!$AM$9:$AM$152,MATCH($A7&amp;"|男|正規",'3_総務省の表'!$A$9:$A$152,0))</f>
        <v>380.80212517817807</v>
      </c>
      <c r="G7" s="6">
        <f>INDEX('3_総務省の表'!$AM$9:$AM$152,MATCH($A7&amp;"|男|非正規",'3_総務省の表'!$A$9:$A$152,0))</f>
        <v>189.10891089108912</v>
      </c>
      <c r="H7" s="6">
        <f>INDEX('3_総務省の表'!$AM$9:$AM$152,MATCH($A7&amp;"|女|正規と非正規の計",'3_総務省の表'!$A$9:$A$152,0))</f>
        <v>282.72943665696903</v>
      </c>
      <c r="I7" s="6">
        <f>INDEX('3_総務省の表'!$AM$9:$AM$152,MATCH($A7&amp;"|女|正規",'3_総務省の表'!$A$9:$A$152,0))</f>
        <v>325.13552295918367</v>
      </c>
      <c r="J7" s="6">
        <f>INDEX('3_総務省の表'!$AM$9:$AM$152,MATCH($A7&amp;"|女|非正規",'3_総務省の表'!$A$9:$A$152,0))</f>
        <v>162.28108581436078</v>
      </c>
    </row>
    <row r="8" spans="1:10" x14ac:dyDescent="0.2">
      <c r="A8" s="3" t="s">
        <v>7</v>
      </c>
      <c r="B8" s="6">
        <f>INDEX('3_総務省の表'!$AM$9:$AM$152,MATCH($A8&amp;"|計|正規と非正規の計",'3_総務省の表'!$A$9:$A$152,0))</f>
        <v>357.40792802923812</v>
      </c>
      <c r="C8" s="6">
        <f>INDEX('3_総務省の表'!$AM$9:$AM$152,MATCH($A8&amp;"|計|正規",'3_総務省の表'!$A$9:$A$152,0))</f>
        <v>410.50266311584551</v>
      </c>
      <c r="D8" s="6">
        <f>INDEX('3_総務省の表'!$AM$9:$AM$152,MATCH($A8&amp;"|計|非正規",'3_総務省の表'!$A$9:$A$152,0))</f>
        <v>150.89236683141132</v>
      </c>
      <c r="E8" s="6">
        <f>INDEX('3_総務省の表'!$AM$9:$AM$152,MATCH($A8&amp;"|男|正規と非正規の計",'3_総務省の表'!$A$9:$A$152,0))</f>
        <v>431.12862145813438</v>
      </c>
      <c r="F8" s="6">
        <f>INDEX('3_総務省の表'!$AM$9:$AM$152,MATCH($A8&amp;"|男|正規",'3_総務省の表'!$A$9:$A$152,0))</f>
        <v>453.64421979455403</v>
      </c>
      <c r="G8" s="6">
        <f>INDEX('3_総務省の表'!$AM$9:$AM$152,MATCH($A8&amp;"|男|非正規",'3_総務省の表'!$A$9:$A$152,0))</f>
        <v>194.82608695652175</v>
      </c>
      <c r="H8" s="6">
        <f>INDEX('3_総務省の表'!$AM$9:$AM$152,MATCH($A8&amp;"|女|正規と非正規の計",'3_総務省の表'!$A$9:$A$152,0))</f>
        <v>268.10469314079421</v>
      </c>
      <c r="I8" s="6">
        <f>INDEX('3_総務省の表'!$AM$9:$AM$152,MATCH($A8&amp;"|女|正規",'3_総務省の表'!$A$9:$A$152,0))</f>
        <v>346.27720504009164</v>
      </c>
      <c r="J8" s="6">
        <f>INDEX('3_総務省の表'!$AM$9:$AM$152,MATCH($A8&amp;"|女|非正規",'3_総務省の表'!$A$9:$A$152,0))</f>
        <v>138.95985401459853</v>
      </c>
    </row>
    <row r="9" spans="1:10" x14ac:dyDescent="0.2">
      <c r="A9" s="3" t="s">
        <v>46</v>
      </c>
      <c r="B9" s="6">
        <f>INDEX('3_総務省の表'!$AM$9:$AM$152,MATCH($A9&amp;"|計|正規と非正規の計",'3_総務省の表'!$A$9:$A$152,0))</f>
        <v>368.82191780821915</v>
      </c>
      <c r="C9" s="6">
        <f>INDEX('3_総務省の表'!$AM$9:$AM$152,MATCH($A9&amp;"|計|正規",'3_総務省の表'!$A$9:$A$152,0))</f>
        <v>447.04967085577499</v>
      </c>
      <c r="D9" s="6">
        <f>INDEX('3_総務省の表'!$AM$9:$AM$152,MATCH($A9&amp;"|計|非正規",'3_総務省の表'!$A$9:$A$152,0))</f>
        <v>138.59771396710343</v>
      </c>
      <c r="E9" s="6">
        <f>INDEX('3_総務省の表'!$AM$9:$AM$152,MATCH($A9&amp;"|男|正規と非正規の計",'3_総務省の表'!$A$9:$A$152,0))</f>
        <v>476.32069082289195</v>
      </c>
      <c r="F9" s="6">
        <f>INDEX('3_総務省の表'!$AM$9:$AM$152,MATCH($A9&amp;"|男|正規",'3_総務省の表'!$A$9:$A$152,0))</f>
        <v>498.16220880069022</v>
      </c>
      <c r="G9" s="6">
        <f>INDEX('3_総務省の表'!$AM$9:$AM$152,MATCH($A9&amp;"|男|非正規",'3_総務省の表'!$A$9:$A$152,0))</f>
        <v>209.41558441558442</v>
      </c>
      <c r="H9" s="6">
        <f>INDEX('3_総務省の表'!$AM$9:$AM$152,MATCH($A9&amp;"|女|正規と非正規の計",'3_総務省の表'!$A$9:$A$152,0))</f>
        <v>238.11498065229409</v>
      </c>
      <c r="I9" s="6">
        <f>INDEX('3_総務省の表'!$AM$9:$AM$152,MATCH($A9&amp;"|女|正規",'3_総務省の表'!$A$9:$A$152,0))</f>
        <v>350.93549287908405</v>
      </c>
      <c r="J9" s="6">
        <f>INDEX('3_総務省の表'!$AM$9:$AM$152,MATCH($A9&amp;"|女|非正規",'3_総務省の表'!$A$9:$A$152,0))</f>
        <v>127.62456910059542</v>
      </c>
    </row>
    <row r="10" spans="1:10" x14ac:dyDescent="0.2">
      <c r="A10" s="3" t="s">
        <v>47</v>
      </c>
      <c r="B10" s="6">
        <f>INDEX('3_総務省の表'!$AM$9:$AM$152,MATCH($A10&amp;"|計|正規と非正規の計",'3_総務省の表'!$A$9:$A$152,0))</f>
        <v>378.19026853339454</v>
      </c>
      <c r="C10" s="6">
        <f>INDEX('3_総務省の表'!$AM$9:$AM$152,MATCH($A10&amp;"|計|正規",'3_総務省の表'!$A$9:$A$152,0))</f>
        <v>477.063607671765</v>
      </c>
      <c r="D10" s="6">
        <f>INDEX('3_総務省の表'!$AM$9:$AM$152,MATCH($A10&amp;"|計|非正規",'3_総務省の表'!$A$9:$A$152,0))</f>
        <v>130.19473334808586</v>
      </c>
      <c r="E10" s="6">
        <f>INDEX('3_総務省の表'!$AM$9:$AM$152,MATCH($A10&amp;"|男|正規と非正規の計",'3_総務省の表'!$A$9:$A$152,0))</f>
        <v>506.45863570391873</v>
      </c>
      <c r="F10" s="6">
        <f>INDEX('3_総務省の表'!$AM$9:$AM$152,MATCH($A10&amp;"|男|正規",'3_総務省の表'!$A$9:$A$152,0))</f>
        <v>535.18751309448987</v>
      </c>
      <c r="G10" s="6">
        <f>INDEX('3_総務省の表'!$AM$9:$AM$152,MATCH($A10&amp;"|男|非正規",'3_総務省の表'!$A$9:$A$152,0))</f>
        <v>216.6947723440135</v>
      </c>
      <c r="H10" s="6">
        <f>INDEX('3_総務省の表'!$AM$9:$AM$152,MATCH($A10&amp;"|女|正規と非正規の計",'3_総務省の表'!$A$9:$A$152,0))</f>
        <v>225.61657585316891</v>
      </c>
      <c r="I10" s="6">
        <f>INDEX('3_総務省の表'!$AM$9:$AM$152,MATCH($A10&amp;"|女|正規",'3_総務省の表'!$A$9:$A$152,0))</f>
        <v>368.92293960130911</v>
      </c>
      <c r="J10" s="6">
        <f>INDEX('3_総務省の表'!$AM$9:$AM$152,MATCH($A10&amp;"|女|非正規",'3_総務省の表'!$A$9:$A$152,0))</f>
        <v>120.2942607003891</v>
      </c>
    </row>
    <row r="11" spans="1:10" x14ac:dyDescent="0.2">
      <c r="A11" s="3" t="s">
        <v>48</v>
      </c>
      <c r="B11" s="6">
        <f>INDEX('3_総務省の表'!$AM$9:$AM$152,MATCH($A11&amp;"|計|正規と非正規の計",'3_総務省の表'!$A$9:$A$152,0))</f>
        <v>384.22107372640016</v>
      </c>
      <c r="C11" s="6">
        <f>INDEX('3_総務省の表'!$AM$9:$AM$152,MATCH($A11&amp;"|計|正規",'3_総務省の表'!$A$9:$A$152,0))</f>
        <v>503.25874125874128</v>
      </c>
      <c r="D11" s="6">
        <f>INDEX('3_総務省の表'!$AM$9:$AM$152,MATCH($A11&amp;"|計|非正規",'3_総務省の表'!$A$9:$A$152,0))</f>
        <v>131.9002213519496</v>
      </c>
      <c r="E11" s="6">
        <f>INDEX('3_総務省の表'!$AM$9:$AM$152,MATCH($A11&amp;"|男|正規と非正規の計",'3_総務省の表'!$A$9:$A$152,0))</f>
        <v>540.64425770308128</v>
      </c>
      <c r="F11" s="6">
        <f>INDEX('3_総務省の表'!$AM$9:$AM$152,MATCH($A11&amp;"|男|正規",'3_総務省の表'!$A$9:$A$152,0))</f>
        <v>567.38554672720397</v>
      </c>
      <c r="G11" s="6">
        <f>INDEX('3_総務省の表'!$AM$9:$AM$152,MATCH($A11&amp;"|男|非正規",'3_総務省の表'!$A$9:$A$152,0))</f>
        <v>218.27256944444446</v>
      </c>
      <c r="H11" s="6">
        <f>INDEX('3_総務省の表'!$AM$9:$AM$152,MATCH($A11&amp;"|女|正規と非正規の計",'3_総務省の表'!$A$9:$A$152,0))</f>
        <v>219.22384836852206</v>
      </c>
      <c r="I11" s="6">
        <f>INDEX('3_総務省の表'!$AM$9:$AM$152,MATCH($A11&amp;"|女|正規",'3_総務省の表'!$A$9:$A$152,0))</f>
        <v>382.50888220825362</v>
      </c>
      <c r="J11" s="6">
        <f>INDEX('3_総務省の表'!$AM$9:$AM$152,MATCH($A11&amp;"|女|非正規",'3_総務省の表'!$A$9:$A$152,0))</f>
        <v>124.4994489346069</v>
      </c>
    </row>
    <row r="12" spans="1:10" x14ac:dyDescent="0.2">
      <c r="A12" s="3" t="s">
        <v>49</v>
      </c>
      <c r="B12" s="6">
        <f>INDEX('3_総務省の表'!$AM$9:$AM$152,MATCH($A12&amp;"|計|正規と非正規の計",'3_総務省の表'!$A$9:$A$152,0))</f>
        <v>381.62720097146325</v>
      </c>
      <c r="C12" s="6">
        <f>INDEX('3_総務省の表'!$AM$9:$AM$152,MATCH($A12&amp;"|計|正規",'3_総務省の表'!$A$9:$A$152,0))</f>
        <v>532.25885027606364</v>
      </c>
      <c r="D12" s="6">
        <f>INDEX('3_総務省の表'!$AM$9:$AM$152,MATCH($A12&amp;"|計|非正規",'3_総務省の表'!$A$9:$A$152,0))</f>
        <v>133.59481004070557</v>
      </c>
      <c r="E12" s="6">
        <f>INDEX('3_総務省の表'!$AM$9:$AM$152,MATCH($A12&amp;"|男|正規と非正規の計",'3_総務省の表'!$A$9:$A$152,0))</f>
        <v>568.51248642779592</v>
      </c>
      <c r="F12" s="6">
        <f>INDEX('3_総務省の表'!$AM$9:$AM$152,MATCH($A12&amp;"|男|正規",'3_総務省の表'!$A$9:$A$152,0))</f>
        <v>600.79661438884739</v>
      </c>
      <c r="G12" s="6">
        <f>INDEX('3_総務省の表'!$AM$9:$AM$152,MATCH($A12&amp;"|男|非正規",'3_総務省の表'!$A$9:$A$152,0))</f>
        <v>225.26002971768202</v>
      </c>
      <c r="H12" s="6">
        <f>INDEX('3_総務省の表'!$AM$9:$AM$152,MATCH($A12&amp;"|女|正規と非正規の計",'3_総務省の表'!$A$9:$A$152,0))</f>
        <v>208.89997536338998</v>
      </c>
      <c r="I12" s="6">
        <f>INDEX('3_総務省の表'!$AM$9:$AM$152,MATCH($A12&amp;"|女|正規",'3_総務省の表'!$A$9:$A$152,0))</f>
        <v>387.38753748750418</v>
      </c>
      <c r="J12" s="6">
        <f>INDEX('3_総務省の表'!$AM$9:$AM$152,MATCH($A12&amp;"|女|非正規",'3_総務省の表'!$A$9:$A$152,0))</f>
        <v>125.92321755027422</v>
      </c>
    </row>
    <row r="13" spans="1:10" x14ac:dyDescent="0.2">
      <c r="A13" s="3" t="s">
        <v>50</v>
      </c>
      <c r="B13" s="6">
        <f>INDEX('3_総務省の表'!$AM$9:$AM$152,MATCH($A13&amp;"|計|正規と非正規の計",'3_総務省の表'!$A$9:$A$152,0))</f>
        <v>377.23797387703087</v>
      </c>
      <c r="C13" s="6">
        <f>INDEX('3_総務省の表'!$AM$9:$AM$152,MATCH($A13&amp;"|計|正規",'3_総務省の表'!$A$9:$A$152,0))</f>
        <v>553.66644310306276</v>
      </c>
      <c r="D13" s="6">
        <f>INDEX('3_総務省の表'!$AM$9:$AM$152,MATCH($A13&amp;"|計|非正規",'3_総務省の表'!$A$9:$A$152,0))</f>
        <v>136.28737034777302</v>
      </c>
      <c r="E13" s="6">
        <f>INDEX('3_総務省の表'!$AM$9:$AM$152,MATCH($A13&amp;"|男|正規と非正規の計",'3_総務省の表'!$A$9:$A$152,0))</f>
        <v>586.31921824104234</v>
      </c>
      <c r="F13" s="6">
        <f>INDEX('3_総務省の表'!$AM$9:$AM$152,MATCH($A13&amp;"|男|正規",'3_総務省の表'!$A$9:$A$152,0))</f>
        <v>630.45247395833337</v>
      </c>
      <c r="G13" s="6">
        <f>INDEX('3_総務省の表'!$AM$9:$AM$152,MATCH($A13&amp;"|男|非正規",'3_総務省の表'!$A$9:$A$152,0))</f>
        <v>222.52949852507373</v>
      </c>
      <c r="H13" s="6">
        <f>INDEX('3_総務省の表'!$AM$9:$AM$152,MATCH($A13&amp;"|女|正規と非正規の計",'3_総務省の表'!$A$9:$A$152,0))</f>
        <v>205.26041666666666</v>
      </c>
      <c r="I13" s="6">
        <f>INDEX('3_総務省の表'!$AM$9:$AM$152,MATCH($A13&amp;"|女|正規",'3_総務省の表'!$A$9:$A$152,0))</f>
        <v>392.49555950266426</v>
      </c>
      <c r="J13" s="6">
        <f>INDEX('3_総務省の表'!$AM$9:$AM$152,MATCH($A13&amp;"|女|非正規",'3_総務省の表'!$A$9:$A$152,0))</f>
        <v>126.67506021458289</v>
      </c>
    </row>
    <row r="14" spans="1:10" x14ac:dyDescent="0.2">
      <c r="A14" s="3" t="s">
        <v>51</v>
      </c>
      <c r="B14" s="6">
        <f>INDEX('3_総務省の表'!$AM$9:$AM$152,MATCH($A14&amp;"|計|正規と非正規の計",'3_総務省の表'!$A$9:$A$152,0))</f>
        <v>251.44219308700835</v>
      </c>
      <c r="C14" s="6">
        <f>INDEX('3_総務省の表'!$AM$9:$AM$152,MATCH($A14&amp;"|計|正規",'3_総務省の表'!$A$9:$A$152,0))</f>
        <v>378.28418230563005</v>
      </c>
      <c r="D14" s="6">
        <f>INDEX('3_総務省の表'!$AM$9:$AM$152,MATCH($A14&amp;"|計|非正規",'3_総務省の表'!$A$9:$A$152,0))</f>
        <v>177.53164556962025</v>
      </c>
      <c r="E14" s="6">
        <f>INDEX('3_総務省の表'!$AM$9:$AM$152,MATCH($A14&amp;"|男|正規と非正規の計",'3_総務省の表'!$A$9:$A$152,0))</f>
        <v>348.37610264635123</v>
      </c>
      <c r="F14" s="6">
        <f>INDEX('3_総務省の表'!$AM$9:$AM$152,MATCH($A14&amp;"|男|正規",'3_総務省の表'!$A$9:$A$152,0))</f>
        <v>410.64025794564719</v>
      </c>
      <c r="G14" s="6">
        <f>INDEX('3_総務省の表'!$AM$9:$AM$152,MATCH($A14&amp;"|男|非正規",'3_総務省の表'!$A$9:$A$152,0))</f>
        <v>272.98444130127297</v>
      </c>
      <c r="H14" s="6">
        <f>INDEX('3_総務省の表'!$AM$9:$AM$152,MATCH($A14&amp;"|女|正規と非正規の計",'3_総務省の表'!$A$9:$A$152,0))</f>
        <v>152.76849143334726</v>
      </c>
      <c r="I14" s="6">
        <f>INDEX('3_総務省の表'!$AM$9:$AM$152,MATCH($A14&amp;"|女|正規",'3_総務省の表'!$A$9:$A$152,0))</f>
        <v>302.98184961106307</v>
      </c>
      <c r="J14" s="6">
        <f>INDEX('3_総務省の表'!$AM$9:$AM$152,MATCH($A14&amp;"|女|非正規",'3_総務省の表'!$A$9:$A$152,0))</f>
        <v>126.72608586492593</v>
      </c>
    </row>
    <row r="15" spans="1:10" x14ac:dyDescent="0.2">
      <c r="A15" s="3" t="s">
        <v>52</v>
      </c>
      <c r="B15" s="6">
        <f>INDEX('3_総務省の表'!$AM$9:$AM$152,MATCH($A15&amp;"|計|正規と非正規の計",'3_総務省の表'!$A$9:$A$152,0))</f>
        <v>155.28070719602979</v>
      </c>
      <c r="C15" s="6">
        <f>INDEX('3_総務省の表'!$AM$9:$AM$152,MATCH($A15&amp;"|計|正規",'3_総務省の表'!$A$9:$A$152,0))</f>
        <v>288.30188679245282</v>
      </c>
      <c r="D15" s="6">
        <f>INDEX('3_総務省の表'!$AM$9:$AM$152,MATCH($A15&amp;"|計|非正規",'3_総務省の表'!$A$9:$A$152,0))</f>
        <v>130.35604978575802</v>
      </c>
      <c r="E15" s="6">
        <f>INDEX('3_総務省の表'!$AM$9:$AM$152,MATCH($A15&amp;"|男|正規と非正規の計",'3_総務省の表'!$A$9:$A$152,0))</f>
        <v>213.08301240907144</v>
      </c>
      <c r="F15" s="6">
        <f>INDEX('3_総務省の表'!$AM$9:$AM$152,MATCH($A15&amp;"|男|正規",'3_総務省の表'!$A$9:$A$152,0))</f>
        <v>314.21923474663907</v>
      </c>
      <c r="G15" s="6">
        <f>INDEX('3_総務省の表'!$AM$9:$AM$152,MATCH($A15&amp;"|男|非正規",'3_総務省の表'!$A$9:$A$152,0))</f>
        <v>173.96430847673679</v>
      </c>
      <c r="H15" s="6">
        <f>INDEX('3_総務省の表'!$AM$9:$AM$152,MATCH($A15&amp;"|女|正規と非正規の計",'3_総務省の表'!$A$9:$A$152,0))</f>
        <v>114.33311751375849</v>
      </c>
      <c r="I15" s="6">
        <f>INDEX('3_総務省の表'!$AM$9:$AM$152,MATCH($A15&amp;"|女|正規",'3_総務省の表'!$A$9:$A$152,0))</f>
        <v>235.75498575498574</v>
      </c>
      <c r="J15" s="6">
        <f>INDEX('3_総務省の表'!$AM$9:$AM$152,MATCH($A15&amp;"|女|非正規",'3_総務省の表'!$A$9:$A$152,0))</f>
        <v>103.07570977917982</v>
      </c>
    </row>
    <row r="16" spans="1:10" x14ac:dyDescent="0.2">
      <c r="A16" s="3" t="s">
        <v>53</v>
      </c>
      <c r="B16" s="6">
        <f>INDEX('3_総務省の表'!$AM$9:$AM$152,MATCH($A16&amp;"|計|正規と非正規の計",'3_総務省の表'!$A$9:$A$152,0))</f>
        <v>272.97691059309534</v>
      </c>
      <c r="C16" s="6">
        <f>INDEX('3_総務省の表'!$AM$9:$AM$152,MATCH($A16&amp;"|計|正規",'3_総務省の表'!$A$9:$A$152,0))</f>
        <v>322.86075225246697</v>
      </c>
      <c r="D16" s="6">
        <f>INDEX('3_総務省の表'!$AM$9:$AM$152,MATCH($A16&amp;"|計|非正規",'3_総務省の表'!$A$9:$A$152,0))</f>
        <v>106.31590756113977</v>
      </c>
      <c r="E16" s="6">
        <f>INDEX('3_総務省の表'!$AM$9:$AM$152,MATCH($A16&amp;"|男|正規と非正規の計",'3_総務省の表'!$A$9:$A$152,0))</f>
        <v>305.31880935280503</v>
      </c>
      <c r="F16" s="6">
        <f>INDEX('3_総務省の表'!$AM$9:$AM$152,MATCH($A16&amp;"|男|正規",'3_総務省の表'!$A$9:$A$152,0))</f>
        <v>349.2395921835174</v>
      </c>
      <c r="G16" s="6">
        <f>INDEX('3_総務省の表'!$AM$9:$AM$152,MATCH($A16&amp;"|男|非正規",'3_総務省の表'!$A$9:$A$152,0))</f>
        <v>97.196809758386109</v>
      </c>
      <c r="H16" s="6">
        <f>INDEX('3_総務省の表'!$AM$9:$AM$152,MATCH($A16&amp;"|女|正規と非正規の計",'3_総務省の表'!$A$9:$A$152,0))</f>
        <v>246.09157194938879</v>
      </c>
      <c r="I16" s="6">
        <f>INDEX('3_総務省の表'!$AM$9:$AM$152,MATCH($A16&amp;"|女|正規",'3_総務省の表'!$A$9:$A$152,0))</f>
        <v>292.19628357276702</v>
      </c>
      <c r="J16" s="6">
        <f>INDEX('3_総務省の表'!$AM$9:$AM$152,MATCH($A16&amp;"|女|非正規",'3_総務省の表'!$A$9:$A$152,0))</f>
        <v>114.71072867081655</v>
      </c>
    </row>
    <row r="17" spans="1:10" x14ac:dyDescent="0.2">
      <c r="A17" s="3" t="s">
        <v>54</v>
      </c>
      <c r="B17" s="6">
        <f>INDEX('3_総務省の表'!$AM$9:$AM$152,MATCH($A17&amp;"|計|正規と非正規の計",'3_総務省の表'!$A$9:$A$152,0))</f>
        <v>362.6692261062841</v>
      </c>
      <c r="C17" s="6">
        <f>INDEX('3_総務省の表'!$AM$9:$AM$152,MATCH($A17&amp;"|計|正規",'3_総務省の表'!$A$9:$A$152,0))</f>
        <v>428.08487361087117</v>
      </c>
      <c r="D17" s="6">
        <f>INDEX('3_総務省の表'!$AM$9:$AM$152,MATCH($A17&amp;"|計|非正規",'3_総務省の表'!$A$9:$A$152,0))</f>
        <v>143.80911097099622</v>
      </c>
      <c r="E17" s="6">
        <f>INDEX('3_総務省の表'!$AM$9:$AM$152,MATCH($A17&amp;"|男|正規と非正規の計",'3_総務省の表'!$A$9:$A$152,0))</f>
        <v>453.02756809977029</v>
      </c>
      <c r="F17" s="6">
        <f>INDEX('3_総務省の表'!$AM$9:$AM$152,MATCH($A17&amp;"|男|正規",'3_総務省の表'!$A$9:$A$152,0))</f>
        <v>475.27246814218643</v>
      </c>
      <c r="G17" s="6">
        <f>INDEX('3_総務省の表'!$AM$9:$AM$152,MATCH($A17&amp;"|男|非正規",'3_総務省の表'!$A$9:$A$152,0))</f>
        <v>202.39406779661016</v>
      </c>
      <c r="H17" s="6">
        <f>INDEX('3_総務省の表'!$AM$9:$AM$152,MATCH($A17&amp;"|女|正規と非正規の計",'3_総務省の表'!$A$9:$A$152,0))</f>
        <v>251.34778510838831</v>
      </c>
      <c r="I17" s="6">
        <f>INDEX('3_総務省の表'!$AM$9:$AM$152,MATCH($A17&amp;"|女|正規",'3_総務省の表'!$A$9:$A$152,0))</f>
        <v>348.3765416561792</v>
      </c>
      <c r="J17" s="6">
        <f>INDEX('3_総務省の表'!$AM$9:$AM$152,MATCH($A17&amp;"|女|非正規",'3_総務省の表'!$A$9:$A$152,0))</f>
        <v>132.24038640163477</v>
      </c>
    </row>
    <row r="18" spans="1:10" x14ac:dyDescent="0.2">
      <c r="A18" s="3" t="s">
        <v>55</v>
      </c>
      <c r="B18" s="6">
        <f>INDEX('3_総務省の表'!$AM$9:$AM$152,MATCH($A18&amp;"|計|正規と非正規の計",'3_総務省の表'!$A$9:$A$152,0))</f>
        <v>381.33278373179445</v>
      </c>
      <c r="C18" s="6">
        <f>INDEX('3_総務省の表'!$AM$9:$AM$152,MATCH($A18&amp;"|計|正規",'3_総務省の表'!$A$9:$A$152,0))</f>
        <v>490.06954019543195</v>
      </c>
      <c r="D18" s="6">
        <f>INDEX('3_総務省の表'!$AM$9:$AM$152,MATCH($A18&amp;"|計|非正規",'3_総務省の表'!$A$9:$A$152,0))</f>
        <v>131.15858352578908</v>
      </c>
      <c r="E18" s="6">
        <f>INDEX('3_総務省の表'!$AM$9:$AM$152,MATCH($A18&amp;"|男|正規と非正規の計",'3_総務省の表'!$A$9:$A$152,0))</f>
        <v>524.44488111613282</v>
      </c>
      <c r="F18" s="6">
        <f>INDEX('3_総務省の表'!$AM$9:$AM$152,MATCH($A18&amp;"|男|正規",'3_総務省の表'!$A$9:$A$152,0))</f>
        <v>552.10756536435031</v>
      </c>
      <c r="G18" s="6">
        <f>INDEX('3_総務省の表'!$AM$9:$AM$152,MATCH($A18&amp;"|男|非正規",'3_総務省の表'!$A$9:$A$152,0))</f>
        <v>217.47219846022242</v>
      </c>
      <c r="H18" s="6">
        <f>INDEX('3_総務省の表'!$AM$9:$AM$152,MATCH($A18&amp;"|女|正規と非正規の計",'3_総務省の表'!$A$9:$A$152,0))</f>
        <v>222.13585891574135</v>
      </c>
      <c r="I18" s="6">
        <f>INDEX('3_総務省の表'!$AM$9:$AM$152,MATCH($A18&amp;"|女|正規",'3_総務省の表'!$A$9:$A$152,0))</f>
        <v>376.0042735042735</v>
      </c>
      <c r="J18" s="6">
        <f>INDEX('3_総務省の表'!$AM$9:$AM$152,MATCH($A18&amp;"|女|非正規",'3_総務省の表'!$A$9:$A$152,0))</f>
        <v>122.68993302637087</v>
      </c>
    </row>
    <row r="19" spans="1:10" x14ac:dyDescent="0.2">
      <c r="A19" s="3" t="s">
        <v>56</v>
      </c>
      <c r="B19" s="6">
        <f>INDEX('3_総務省の表'!$AM$9:$AM$152,MATCH($A19&amp;"|計|正規と非正規の計",'3_総務省の表'!$A$9:$A$152,0))</f>
        <v>379.72851925859572</v>
      </c>
      <c r="C19" s="6">
        <f>INDEX('3_総務省の表'!$AM$9:$AM$152,MATCH($A19&amp;"|計|正規",'3_総務省の表'!$A$9:$A$152,0))</f>
        <v>541.26610855046567</v>
      </c>
      <c r="D19" s="6">
        <f>INDEX('3_総務省の表'!$AM$9:$AM$152,MATCH($A19&amp;"|計|非正規",'3_総務省の表'!$A$9:$A$152,0))</f>
        <v>134.81919911217977</v>
      </c>
      <c r="E19" s="6">
        <f>INDEX('3_総務省の表'!$AM$9:$AM$152,MATCH($A19&amp;"|男|正規と非正規の計",'3_総務省の表'!$A$9:$A$152,0))</f>
        <v>576.04610373340017</v>
      </c>
      <c r="F19" s="6">
        <f>INDEX('3_総務省の表'!$AM$9:$AM$152,MATCH($A19&amp;"|男|正規",'3_総務省の表'!$A$9:$A$152,0))</f>
        <v>613.64790520524753</v>
      </c>
      <c r="G19" s="6">
        <f>INDEX('3_総務省の表'!$AM$9:$AM$152,MATCH($A19&amp;"|男|非正規",'3_総務省の表'!$A$9:$A$152,0))</f>
        <v>223.88971132494447</v>
      </c>
      <c r="H19" s="6">
        <f>INDEX('3_総務省の表'!$AM$9:$AM$152,MATCH($A19&amp;"|女|正規と非正規の計",'3_総務省の表'!$A$9:$A$152,0))</f>
        <v>207.25165116592532</v>
      </c>
      <c r="I19" s="6">
        <f>INDEX('3_総務省の表'!$AM$9:$AM$152,MATCH($A19&amp;"|女|正規",'3_総務省の表'!$A$9:$A$152,0))</f>
        <v>389.57738435179897</v>
      </c>
      <c r="J19" s="6">
        <f>INDEX('3_総務省の表'!$AM$9:$AM$152,MATCH($A19&amp;"|女|非正規",'3_総務省の表'!$A$9:$A$152,0))</f>
        <v>126.26531832220783</v>
      </c>
    </row>
    <row r="20" spans="1:10" x14ac:dyDescent="0.2">
      <c r="A20" s="3" t="s">
        <v>57</v>
      </c>
      <c r="B20" s="6">
        <f>INDEX('3_総務省の表'!$AM$9:$AM$152,MATCH($A20&amp;"|計|正規と非正規の計",'3_総務省の表'!$A$9:$A$152,0))</f>
        <v>216.0516304347826</v>
      </c>
      <c r="C20" s="6">
        <f>INDEX('3_総務省の表'!$AM$9:$AM$152,MATCH($A20&amp;"|計|正規",'3_総務省の表'!$A$9:$A$152,0))</f>
        <v>356.50793650793651</v>
      </c>
      <c r="D20" s="6">
        <f>INDEX('3_総務省の表'!$AM$9:$AM$152,MATCH($A20&amp;"|計|非正規",'3_総務省の表'!$A$9:$A$152,0))</f>
        <v>148.60084206202504</v>
      </c>
      <c r="E20" s="6">
        <f>INDEX('3_総務省の表'!$AM$9:$AM$152,MATCH($A20&amp;"|男|正規と非正規の計",'3_総務省の表'!$A$9:$A$152,0))</f>
        <v>291.3171848638226</v>
      </c>
      <c r="F20" s="6">
        <f>INDEX('3_総務省の表'!$AM$9:$AM$152,MATCH($A20&amp;"|男|正規",'3_総務省の表'!$A$9:$A$152,0))</f>
        <v>384.70483005366725</v>
      </c>
      <c r="G20" s="6">
        <f>INDEX('3_総務省の表'!$AM$9:$AM$152,MATCH($A20&amp;"|男|非正規",'3_総務省の表'!$A$9:$A$152,0))</f>
        <v>223.94036831335865</v>
      </c>
      <c r="H20" s="6">
        <f>INDEX('3_総務省の表'!$AM$9:$AM$152,MATCH($A20&amp;"|女|正規と非正規の計",'3_総務省の表'!$A$9:$A$152,0))</f>
        <v>135.8962135657859</v>
      </c>
      <c r="I20" s="6">
        <f>INDEX('3_総務省の表'!$AM$9:$AM$152,MATCH($A20&amp;"|女|正規",'3_総務省の表'!$A$9:$A$152,0))</f>
        <v>284.36825053995676</v>
      </c>
      <c r="J20" s="6">
        <f>INDEX('3_総務省の表'!$AM$9:$AM$152,MATCH($A20&amp;"|女|非正規",'3_総務省の表'!$A$9:$A$152,0))</f>
        <v>116.85561732007022</v>
      </c>
    </row>
    <row r="21" spans="1:10" x14ac:dyDescent="0.2">
      <c r="A21" s="3" t="s">
        <v>58</v>
      </c>
      <c r="B21" s="6">
        <f>INDEX('3_総務省の表'!$AM$9:$AM$152,MATCH($A21&amp;"|計|正規と非正規の計",'3_総務省の表'!$A$9:$A$152,0))</f>
        <v>304.88122165316958</v>
      </c>
      <c r="C21" s="6">
        <f>INDEX('3_総務省の表'!$AM$9:$AM$152,MATCH($A21&amp;"|計|正規",'3_総務省の表'!$A$9:$A$152,0))</f>
        <v>424.27247920785607</v>
      </c>
      <c r="D21" s="6">
        <f>INDEX('3_総務省の表'!$AM$9:$AM$152,MATCH($A21&amp;"|計|非正規",'3_総務省の表'!$A$9:$A$152,0))</f>
        <v>128.08624247452508</v>
      </c>
      <c r="E21" s="6">
        <f>INDEX('3_総務省の表'!$AM$9:$AM$152,MATCH($A21&amp;"|男|正規と非正規の計",'3_総務省の表'!$A$9:$A$152,0))</f>
        <v>416.90151906118876</v>
      </c>
      <c r="F21" s="6">
        <f>INDEX('3_総務省の表'!$AM$9:$AM$152,MATCH($A21&amp;"|男|正規",'3_総務省の表'!$A$9:$A$152,0))</f>
        <v>482.20116165117003</v>
      </c>
      <c r="G21" s="6">
        <f>INDEX('3_総務省の表'!$AM$9:$AM$152,MATCH($A21&amp;"|男|非正規",'3_総務省の表'!$A$9:$A$152,0))</f>
        <v>170.05925194420442</v>
      </c>
      <c r="H21" s="6">
        <f>INDEX('3_総務省の表'!$AM$9:$AM$152,MATCH($A21&amp;"|女|正規と非正規の計",'3_総務省の表'!$A$9:$A$152,0))</f>
        <v>211.2451671282459</v>
      </c>
      <c r="I21" s="6">
        <f>INDEX('3_総務省の表'!$AM$9:$AM$152,MATCH($A21&amp;"|女|正規",'3_総務省の表'!$A$9:$A$152,0))</f>
        <v>337.21999035834807</v>
      </c>
      <c r="J21" s="6">
        <f>INDEX('3_総務省の表'!$AM$9:$AM$152,MATCH($A21&amp;"|女|非正規",'3_総務省の表'!$A$9:$A$152,0))</f>
        <v>117.77771772907828</v>
      </c>
    </row>
  </sheetData>
  <mergeCells count="3">
    <mergeCell ref="E4:G4"/>
    <mergeCell ref="B4:D4"/>
    <mergeCell ref="H4:J4"/>
  </mergeCells>
  <phoneticPr fontId="3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N152"/>
  <sheetViews>
    <sheetView workbookViewId="0">
      <pane xSplit="4" ySplit="8" topLeftCell="E9" activePane="bottomRight" state="frozen"/>
      <selection pane="topRight"/>
      <selection pane="bottomLeft"/>
      <selection pane="bottomRight"/>
    </sheetView>
  </sheetViews>
  <sheetFormatPr defaultRowHeight="13" x14ac:dyDescent="0.2"/>
  <cols>
    <col min="1" max="1" width="26" customWidth="1"/>
    <col min="2" max="2" width="10" customWidth="1"/>
    <col min="3" max="3" width="6" customWidth="1"/>
    <col min="4" max="4" width="16" customWidth="1"/>
    <col min="5" max="20" width="10" customWidth="1"/>
    <col min="21" max="21" width="12" customWidth="1"/>
    <col min="22" max="37" width="9" customWidth="1"/>
    <col min="38" max="40" width="10" customWidth="1"/>
  </cols>
  <sheetData>
    <row r="1" spans="1:40" ht="14" x14ac:dyDescent="0.2">
      <c r="A1" s="1" t="s">
        <v>59</v>
      </c>
    </row>
    <row r="2" spans="1:40" x14ac:dyDescent="0.2">
      <c r="A2" t="s">
        <v>60</v>
      </c>
    </row>
    <row r="3" spans="1:40" x14ac:dyDescent="0.2">
      <c r="A3" t="s">
        <v>61</v>
      </c>
    </row>
    <row r="5" spans="1:40" ht="39" x14ac:dyDescent="0.2">
      <c r="A5" s="2" t="s">
        <v>62</v>
      </c>
      <c r="B5" s="2" t="s">
        <v>6</v>
      </c>
      <c r="C5" s="2" t="s">
        <v>9</v>
      </c>
      <c r="D5" s="2" t="s">
        <v>12</v>
      </c>
      <c r="E5" s="2" t="s">
        <v>8</v>
      </c>
      <c r="F5" s="2" t="s">
        <v>11</v>
      </c>
      <c r="G5" s="2" t="s">
        <v>14</v>
      </c>
      <c r="H5" s="2" t="s">
        <v>16</v>
      </c>
      <c r="I5" s="2" t="s">
        <v>18</v>
      </c>
      <c r="J5" s="2" t="s">
        <v>19</v>
      </c>
      <c r="K5" s="2" t="s">
        <v>20</v>
      </c>
      <c r="L5" s="2" t="s">
        <v>22</v>
      </c>
      <c r="M5" s="2" t="s">
        <v>24</v>
      </c>
      <c r="N5" s="2" t="s">
        <v>26</v>
      </c>
      <c r="O5" s="2" t="s">
        <v>28</v>
      </c>
      <c r="P5" s="2" t="s">
        <v>30</v>
      </c>
      <c r="Q5" s="2" t="s">
        <v>32</v>
      </c>
      <c r="R5" s="2" t="s">
        <v>33</v>
      </c>
      <c r="S5" s="2" t="s">
        <v>34</v>
      </c>
      <c r="T5" s="2" t="s">
        <v>35</v>
      </c>
      <c r="U5" s="2" t="s">
        <v>63</v>
      </c>
      <c r="V5" s="2" t="s">
        <v>64</v>
      </c>
      <c r="W5" s="2" t="s">
        <v>65</v>
      </c>
      <c r="X5" s="2" t="s">
        <v>66</v>
      </c>
      <c r="Y5" s="2" t="s">
        <v>67</v>
      </c>
      <c r="Z5" s="2" t="s">
        <v>68</v>
      </c>
      <c r="AA5" s="2" t="s">
        <v>69</v>
      </c>
      <c r="AB5" s="2" t="s">
        <v>70</v>
      </c>
      <c r="AC5" s="2" t="s">
        <v>71</v>
      </c>
      <c r="AD5" s="2" t="s">
        <v>72</v>
      </c>
      <c r="AE5" s="2" t="s">
        <v>73</v>
      </c>
      <c r="AF5" s="2" t="s">
        <v>74</v>
      </c>
      <c r="AG5" s="2" t="s">
        <v>75</v>
      </c>
      <c r="AH5" s="2" t="s">
        <v>76</v>
      </c>
      <c r="AI5" s="2" t="s">
        <v>77</v>
      </c>
      <c r="AJ5" s="2" t="s">
        <v>78</v>
      </c>
      <c r="AK5" s="2" t="s">
        <v>79</v>
      </c>
      <c r="AL5" s="2" t="s">
        <v>80</v>
      </c>
      <c r="AM5" s="2" t="s">
        <v>81</v>
      </c>
      <c r="AN5" s="2" t="s">
        <v>82</v>
      </c>
    </row>
    <row r="6" spans="1:40" x14ac:dyDescent="0.2">
      <c r="D6" s="14" t="s">
        <v>83</v>
      </c>
      <c r="E6" s="15">
        <v>0</v>
      </c>
      <c r="F6" s="15">
        <v>50</v>
      </c>
      <c r="G6" s="15">
        <v>100</v>
      </c>
      <c r="H6" s="15">
        <v>150</v>
      </c>
      <c r="I6" s="15">
        <v>200</v>
      </c>
      <c r="J6" s="15">
        <v>250</v>
      </c>
      <c r="K6" s="15">
        <v>300</v>
      </c>
      <c r="L6" s="15">
        <v>400</v>
      </c>
      <c r="M6" s="15">
        <v>500</v>
      </c>
      <c r="N6" s="15">
        <v>600</v>
      </c>
      <c r="O6" s="15">
        <v>700</v>
      </c>
      <c r="P6" s="15">
        <v>800</v>
      </c>
      <c r="Q6" s="15">
        <v>900</v>
      </c>
      <c r="R6" s="15">
        <v>1000</v>
      </c>
      <c r="S6" s="15">
        <v>1250</v>
      </c>
      <c r="T6" s="15">
        <v>1500</v>
      </c>
    </row>
    <row r="7" spans="1:40" x14ac:dyDescent="0.2">
      <c r="D7" s="14" t="s">
        <v>84</v>
      </c>
      <c r="E7" s="15">
        <v>50</v>
      </c>
      <c r="F7" s="15">
        <v>50</v>
      </c>
      <c r="G7" s="15">
        <v>50</v>
      </c>
      <c r="H7" s="15">
        <v>50</v>
      </c>
      <c r="I7" s="15">
        <v>50</v>
      </c>
      <c r="J7" s="15">
        <v>50</v>
      </c>
      <c r="K7" s="15">
        <v>100</v>
      </c>
      <c r="L7" s="15">
        <v>100</v>
      </c>
      <c r="M7" s="15">
        <v>100</v>
      </c>
      <c r="N7" s="15">
        <v>100</v>
      </c>
      <c r="O7" s="15">
        <v>100</v>
      </c>
      <c r="P7" s="15">
        <v>100</v>
      </c>
      <c r="Q7" s="15">
        <v>100</v>
      </c>
      <c r="R7" s="15">
        <v>250</v>
      </c>
      <c r="S7" s="15">
        <v>250</v>
      </c>
      <c r="T7" s="15"/>
    </row>
    <row r="9" spans="1:40" x14ac:dyDescent="0.2">
      <c r="A9" s="9" t="str">
        <f t="shared" ref="A9:A40" si="0">B9&amp;"|"&amp;C9&amp;"|"&amp;D9</f>
        <v>20〜24歳|計|正規と非正規の計</v>
      </c>
      <c r="B9" s="5" t="s">
        <v>44</v>
      </c>
      <c r="C9" s="5" t="s">
        <v>10</v>
      </c>
      <c r="D9" s="5" t="s">
        <v>13</v>
      </c>
      <c r="E9" s="6">
        <v>380200</v>
      </c>
      <c r="F9" s="6">
        <v>720400</v>
      </c>
      <c r="G9" s="6">
        <v>272800</v>
      </c>
      <c r="H9" s="6">
        <v>337400</v>
      </c>
      <c r="I9" s="6">
        <v>791000</v>
      </c>
      <c r="J9" s="6">
        <v>661800</v>
      </c>
      <c r="K9" s="6">
        <v>734900</v>
      </c>
      <c r="L9" s="6">
        <v>187200</v>
      </c>
      <c r="M9" s="6">
        <v>42900</v>
      </c>
      <c r="N9" s="6">
        <v>6900</v>
      </c>
      <c r="O9" s="6">
        <v>4700</v>
      </c>
      <c r="P9" s="6">
        <v>300</v>
      </c>
      <c r="Q9" s="6">
        <v>0</v>
      </c>
      <c r="R9" s="6">
        <v>400</v>
      </c>
      <c r="S9" s="6">
        <v>200</v>
      </c>
      <c r="T9" s="6">
        <v>100</v>
      </c>
      <c r="U9" s="15">
        <f t="shared" ref="U9:U40" si="1">SUM(E9:T9)</f>
        <v>4141200</v>
      </c>
      <c r="V9" s="16">
        <f>SUM($E9:E9)/$U9</f>
        <v>9.1809137448082681E-2</v>
      </c>
      <c r="W9" s="16">
        <f>SUM($E9:F9)/$U9</f>
        <v>0.26576837631604366</v>
      </c>
      <c r="X9" s="16">
        <f>SUM($E9:G9)/$U9</f>
        <v>0.33164300202839758</v>
      </c>
      <c r="Y9" s="16">
        <f>SUM($E9:H9)/$U9</f>
        <v>0.41311697092630156</v>
      </c>
      <c r="Z9" s="16">
        <f>SUM($E9:I9)/$U9</f>
        <v>0.60412440838404324</v>
      </c>
      <c r="AA9" s="16">
        <f>SUM($E9:J9)/$U9</f>
        <v>0.76393315947068485</v>
      </c>
      <c r="AB9" s="16">
        <f>SUM($E9:K9)/$U9</f>
        <v>0.94139379889886987</v>
      </c>
      <c r="AC9" s="16">
        <f>SUM($E9:L9)/$U9</f>
        <v>0.98659808751086642</v>
      </c>
      <c r="AD9" s="16">
        <f>SUM($E9:M9)/$U9</f>
        <v>0.99695740365111563</v>
      </c>
      <c r="AE9" s="16">
        <f>SUM($E9:N9)/$U9</f>
        <v>0.99862358736598089</v>
      </c>
      <c r="AF9" s="16">
        <f>SUM($E9:O9)/$U9</f>
        <v>0.99975852409929489</v>
      </c>
      <c r="AG9" s="16">
        <f>SUM($E9:P9)/$U9</f>
        <v>0.99983096686950645</v>
      </c>
      <c r="AH9" s="16">
        <f>SUM($E9:Q9)/$U9</f>
        <v>0.99983096686950645</v>
      </c>
      <c r="AI9" s="16">
        <f>SUM($E9:R9)/$U9</f>
        <v>0.99992755722978843</v>
      </c>
      <c r="AJ9" s="16">
        <f>SUM($E9:S9)/$U9</f>
        <v>0.99997585240992948</v>
      </c>
      <c r="AK9" s="16">
        <f>SUM($E9:T9)/$U9</f>
        <v>1</v>
      </c>
      <c r="AL9" s="17">
        <f t="shared" ref="AL9:AL40" si="2">INDEX($E$6:$T$6,(COUNTIF($V9:$AK9,"&lt;"&amp;0.25)+1))+(0.25-IF((COUNTIF($V9:$AK9,"&lt;"&amp;0.25)+1)=1,0,INDEX($V9:$AK9,(COUNTIF($V9:$AK9,"&lt;"&amp;0.25)+1)-1)))/(INDEX($E9:$T9,(COUNTIF($V9:$AK9,"&lt;"&amp;0.25)+1))/$U9)*INDEX($E$7:$T$7,(COUNTIF($V9:$AK9,"&lt;"&amp;0.25)+1))</f>
        <v>95.467795669072743</v>
      </c>
      <c r="AM9" s="17">
        <f t="shared" ref="AM9:AM40" si="3">INDEX($E$6:$T$6,(COUNTIF($V9:$AK9,"&lt;"&amp;0.5)+1))+(0.5-IF((COUNTIF($V9:$AK9,"&lt;"&amp;0.5)+1)=1,0,INDEX($V9:$AK9,(COUNTIF($V9:$AK9,"&lt;"&amp;0.5)+1)-1)))/(INDEX($E9:$T9,(COUNTIF($V9:$AK9,"&lt;"&amp;0.5)+1))/$U9)*INDEX($E$7:$T$7,(COUNTIF($V9:$AK9,"&lt;"&amp;0.5)+1))</f>
        <v>222.74336283185841</v>
      </c>
      <c r="AN9" s="17">
        <f t="shared" ref="AN9:AN40" si="4">INDEX($E$6:$T$6,(COUNTIF($V9:$AK9,"&lt;"&amp;0.75)+1))+(0.75-IF((COUNTIF($V9:$AK9,"&lt;"&amp;0.75)+1)=1,0,INDEX($V9:$AK9,(COUNTIF($V9:$AK9,"&lt;"&amp;0.75)+1)-1)))/(INDEX($E9:$T9,(COUNTIF($V9:$AK9,"&lt;"&amp;0.75)+1))/$U9)*INDEX($E$7:$T$7,(COUNTIF($V9:$AK9,"&lt;"&amp;0.75)+1))</f>
        <v>295.6406769416742</v>
      </c>
    </row>
    <row r="10" spans="1:40" x14ac:dyDescent="0.2">
      <c r="A10" s="9" t="str">
        <f t="shared" si="0"/>
        <v>20〜24歳|計|正規</v>
      </c>
      <c r="B10" s="5" t="s">
        <v>44</v>
      </c>
      <c r="C10" s="5" t="s">
        <v>10</v>
      </c>
      <c r="D10" s="5" t="s">
        <v>42</v>
      </c>
      <c r="E10" s="6">
        <v>12600</v>
      </c>
      <c r="F10" s="6">
        <v>9000</v>
      </c>
      <c r="G10" s="6">
        <v>53800</v>
      </c>
      <c r="H10" s="6">
        <v>205600</v>
      </c>
      <c r="I10" s="6">
        <v>645800</v>
      </c>
      <c r="J10" s="6">
        <v>612200</v>
      </c>
      <c r="K10" s="6">
        <v>698800</v>
      </c>
      <c r="L10" s="6">
        <v>183400</v>
      </c>
      <c r="M10" s="6">
        <v>42000</v>
      </c>
      <c r="N10" s="6">
        <v>5800</v>
      </c>
      <c r="O10" s="6">
        <v>4700</v>
      </c>
      <c r="P10" s="6">
        <v>300</v>
      </c>
      <c r="Q10" s="6">
        <v>0</v>
      </c>
      <c r="R10" s="6">
        <v>400</v>
      </c>
      <c r="S10" s="6">
        <v>200</v>
      </c>
      <c r="T10" s="6">
        <v>100</v>
      </c>
      <c r="U10" s="15">
        <f t="shared" si="1"/>
        <v>2474700</v>
      </c>
      <c r="V10" s="16">
        <f>SUM($E10:E10)/$U10</f>
        <v>5.091526245605528E-3</v>
      </c>
      <c r="W10" s="16">
        <f>SUM($E10:F10)/$U10</f>
        <v>8.7283307067523332E-3</v>
      </c>
      <c r="X10" s="16">
        <f>SUM($E10:G10)/$U10</f>
        <v>3.0468339596718793E-2</v>
      </c>
      <c r="Y10" s="16">
        <f>SUM($E10:H10)/$U10</f>
        <v>0.11354911706469471</v>
      </c>
      <c r="Z10" s="16">
        <f>SUM($E10:I10)/$U10</f>
        <v>0.3745100416212066</v>
      </c>
      <c r="AA10" s="16">
        <f>SUM($E10:J10)/$U10</f>
        <v>0.62189356285610375</v>
      </c>
      <c r="AB10" s="16">
        <f>SUM($E10:K10)/$U10</f>
        <v>0.90427122479492461</v>
      </c>
      <c r="AC10" s="16">
        <f>SUM($E10:L10)/$U10</f>
        <v>0.97838121792540511</v>
      </c>
      <c r="AD10" s="16">
        <f>SUM($E10:M10)/$U10</f>
        <v>0.99535297207742357</v>
      </c>
      <c r="AE10" s="16">
        <f>SUM($E10:N10)/$U10</f>
        <v>0.99769669050794041</v>
      </c>
      <c r="AF10" s="16">
        <f>SUM($E10:O10)/$U10</f>
        <v>0.99959591061542818</v>
      </c>
      <c r="AG10" s="16">
        <f>SUM($E10:P10)/$U10</f>
        <v>0.99971713743079971</v>
      </c>
      <c r="AH10" s="16">
        <f>SUM($E10:Q10)/$U10</f>
        <v>0.99971713743079971</v>
      </c>
      <c r="AI10" s="16">
        <f>SUM($E10:R10)/$U10</f>
        <v>0.99987877318462848</v>
      </c>
      <c r="AJ10" s="16">
        <f>SUM($E10:S10)/$U10</f>
        <v>0.99995959106154286</v>
      </c>
      <c r="AK10" s="16">
        <f>SUM($E10:T10)/$U10</f>
        <v>1</v>
      </c>
      <c r="AL10" s="17">
        <f t="shared" si="2"/>
        <v>226.14393000929078</v>
      </c>
      <c r="AM10" s="17">
        <f t="shared" si="3"/>
        <v>275.36344331917672</v>
      </c>
      <c r="AN10" s="17">
        <f t="shared" si="4"/>
        <v>345.36705781339441</v>
      </c>
    </row>
    <row r="11" spans="1:40" x14ac:dyDescent="0.2">
      <c r="A11" s="9" t="str">
        <f t="shared" si="0"/>
        <v>20〜24歳|計|非正規</v>
      </c>
      <c r="B11" s="5" t="s">
        <v>44</v>
      </c>
      <c r="C11" s="5" t="s">
        <v>10</v>
      </c>
      <c r="D11" s="5" t="s">
        <v>43</v>
      </c>
      <c r="E11" s="6">
        <v>367600</v>
      </c>
      <c r="F11" s="6">
        <v>711400</v>
      </c>
      <c r="G11" s="6">
        <v>219000</v>
      </c>
      <c r="H11" s="6">
        <v>131800</v>
      </c>
      <c r="I11" s="6">
        <v>145200</v>
      </c>
      <c r="J11" s="6">
        <v>49600</v>
      </c>
      <c r="K11" s="6">
        <v>36100</v>
      </c>
      <c r="L11" s="6">
        <v>3800</v>
      </c>
      <c r="M11" s="6">
        <v>900</v>
      </c>
      <c r="N11" s="6">
        <v>1100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15">
        <f t="shared" si="1"/>
        <v>1666500</v>
      </c>
      <c r="V11" s="16">
        <f>SUM($E11:E11)/$U11</f>
        <v>0.22058205820582058</v>
      </c>
      <c r="W11" s="16">
        <f>SUM($E11:F11)/$U11</f>
        <v>0.64746474647464747</v>
      </c>
      <c r="X11" s="16">
        <f>SUM($E11:G11)/$U11</f>
        <v>0.77887788778877887</v>
      </c>
      <c r="Y11" s="16">
        <f>SUM($E11:H11)/$U11</f>
        <v>0.85796579657965799</v>
      </c>
      <c r="Z11" s="16">
        <f>SUM($E11:I11)/$U11</f>
        <v>0.94509450945094509</v>
      </c>
      <c r="AA11" s="16">
        <f>SUM($E11:J11)/$U11</f>
        <v>0.97485748574857489</v>
      </c>
      <c r="AB11" s="16">
        <f>SUM($E11:K11)/$U11</f>
        <v>0.99651965196519654</v>
      </c>
      <c r="AC11" s="16">
        <f>SUM($E11:L11)/$U11</f>
        <v>0.9987998799879988</v>
      </c>
      <c r="AD11" s="16">
        <f>SUM($E11:M11)/$U11</f>
        <v>0.99933993399339938</v>
      </c>
      <c r="AE11" s="16">
        <f>SUM($E11:N11)/$U11</f>
        <v>1</v>
      </c>
      <c r="AF11" s="16">
        <f>SUM($E11:O11)/$U11</f>
        <v>1</v>
      </c>
      <c r="AG11" s="16">
        <f>SUM($E11:P11)/$U11</f>
        <v>1</v>
      </c>
      <c r="AH11" s="16">
        <f>SUM($E11:Q11)/$U11</f>
        <v>1</v>
      </c>
      <c r="AI11" s="16">
        <f>SUM($E11:R11)/$U11</f>
        <v>1</v>
      </c>
      <c r="AJ11" s="16">
        <f>SUM($E11:S11)/$U11</f>
        <v>1</v>
      </c>
      <c r="AK11" s="16">
        <f>SUM($E11:T11)/$U11</f>
        <v>1</v>
      </c>
      <c r="AL11" s="17">
        <f t="shared" si="2"/>
        <v>53.445670508855777</v>
      </c>
      <c r="AM11" s="17">
        <f t="shared" si="3"/>
        <v>82.727719988754572</v>
      </c>
      <c r="AN11" s="17">
        <f t="shared" si="4"/>
        <v>139.01255707762556</v>
      </c>
    </row>
    <row r="12" spans="1:40" x14ac:dyDescent="0.2">
      <c r="A12" s="9" t="str">
        <f t="shared" si="0"/>
        <v>20〜24歳|男|正規と非正規の計</v>
      </c>
      <c r="B12" s="5" t="s">
        <v>44</v>
      </c>
      <c r="C12" s="5" t="s">
        <v>85</v>
      </c>
      <c r="D12" s="5" t="s">
        <v>13</v>
      </c>
      <c r="E12" s="6">
        <v>189500</v>
      </c>
      <c r="F12" s="6">
        <v>375300</v>
      </c>
      <c r="G12" s="6">
        <v>115600</v>
      </c>
      <c r="H12" s="6">
        <v>127900</v>
      </c>
      <c r="I12" s="6">
        <v>325800</v>
      </c>
      <c r="J12" s="6">
        <v>313900</v>
      </c>
      <c r="K12" s="6">
        <v>427200</v>
      </c>
      <c r="L12" s="6">
        <v>129800</v>
      </c>
      <c r="M12" s="6">
        <v>33100</v>
      </c>
      <c r="N12" s="6">
        <v>5700</v>
      </c>
      <c r="O12" s="6">
        <v>2500</v>
      </c>
      <c r="P12" s="6">
        <v>200</v>
      </c>
      <c r="Q12" s="6">
        <v>0</v>
      </c>
      <c r="R12" s="6">
        <v>400</v>
      </c>
      <c r="S12" s="6">
        <v>200</v>
      </c>
      <c r="T12" s="6">
        <v>100</v>
      </c>
      <c r="U12" s="15">
        <f t="shared" si="1"/>
        <v>2047200</v>
      </c>
      <c r="V12" s="16">
        <f>SUM($E12:E12)/$U12</f>
        <v>9.2565455255959356E-2</v>
      </c>
      <c r="W12" s="16">
        <f>SUM($E12:F12)/$U12</f>
        <v>0.27588901914810471</v>
      </c>
      <c r="X12" s="16">
        <f>SUM($E12:G12)/$U12</f>
        <v>0.33235638921453692</v>
      </c>
      <c r="Y12" s="16">
        <f>SUM($E12:H12)/$U12</f>
        <v>0.39483196561156703</v>
      </c>
      <c r="Z12" s="16">
        <f>SUM($E12:I12)/$U12</f>
        <v>0.55397616256350135</v>
      </c>
      <c r="AA12" s="16">
        <f>SUM($E12:J12)/$U12</f>
        <v>0.70730754200859713</v>
      </c>
      <c r="AB12" s="16">
        <f>SUM($E12:K12)/$U12</f>
        <v>0.91598280578350921</v>
      </c>
      <c r="AC12" s="16">
        <f>SUM($E12:L12)/$U12</f>
        <v>0.97938647909339582</v>
      </c>
      <c r="AD12" s="16">
        <f>SUM($E12:M12)/$U12</f>
        <v>0.99555490425947635</v>
      </c>
      <c r="AE12" s="16">
        <f>SUM($E12:N12)/$U12</f>
        <v>0.99833919499804613</v>
      </c>
      <c r="AF12" s="16">
        <f>SUM($E12:O12)/$U12</f>
        <v>0.99956037514654161</v>
      </c>
      <c r="AG12" s="16">
        <f>SUM($E12:P12)/$U12</f>
        <v>0.99965806955842129</v>
      </c>
      <c r="AH12" s="16">
        <f>SUM($E12:Q12)/$U12</f>
        <v>0.99965806955842129</v>
      </c>
      <c r="AI12" s="16">
        <f>SUM($E12:R12)/$U12</f>
        <v>0.99985345838218054</v>
      </c>
      <c r="AJ12" s="16">
        <f>SUM($E12:S12)/$U12</f>
        <v>0.99995115279406022</v>
      </c>
      <c r="AK12" s="16">
        <f>SUM($E12:T12)/$U12</f>
        <v>1</v>
      </c>
      <c r="AL12" s="17">
        <f t="shared" si="2"/>
        <v>92.938982147615235</v>
      </c>
      <c r="AM12" s="17">
        <f t="shared" si="3"/>
        <v>233.04174340085942</v>
      </c>
      <c r="AN12" s="17">
        <f t="shared" si="4"/>
        <v>320.45880149812734</v>
      </c>
    </row>
    <row r="13" spans="1:40" x14ac:dyDescent="0.2">
      <c r="A13" s="9" t="str">
        <f t="shared" si="0"/>
        <v>20〜24歳|男|正規</v>
      </c>
      <c r="B13" s="5" t="s">
        <v>44</v>
      </c>
      <c r="C13" s="5" t="s">
        <v>85</v>
      </c>
      <c r="D13" s="5" t="s">
        <v>42</v>
      </c>
      <c r="E13" s="6">
        <v>6500</v>
      </c>
      <c r="F13" s="6">
        <v>3600</v>
      </c>
      <c r="G13" s="6">
        <v>20100</v>
      </c>
      <c r="H13" s="6">
        <v>75500</v>
      </c>
      <c r="I13" s="6">
        <v>262600</v>
      </c>
      <c r="J13" s="6">
        <v>292900</v>
      </c>
      <c r="K13" s="6">
        <v>405300</v>
      </c>
      <c r="L13" s="6">
        <v>127600</v>
      </c>
      <c r="M13" s="6">
        <v>32200</v>
      </c>
      <c r="N13" s="6">
        <v>4700</v>
      </c>
      <c r="O13" s="6">
        <v>2500</v>
      </c>
      <c r="P13" s="6">
        <v>200</v>
      </c>
      <c r="Q13" s="6">
        <v>0</v>
      </c>
      <c r="R13" s="6">
        <v>400</v>
      </c>
      <c r="S13" s="6">
        <v>200</v>
      </c>
      <c r="T13" s="6">
        <v>100</v>
      </c>
      <c r="U13" s="15">
        <f t="shared" si="1"/>
        <v>1234400</v>
      </c>
      <c r="V13" s="16">
        <f>SUM($E13:E13)/$U13</f>
        <v>5.2657161373946861E-3</v>
      </c>
      <c r="W13" s="16">
        <f>SUM($E13:F13)/$U13</f>
        <v>8.1821127673363577E-3</v>
      </c>
      <c r="X13" s="16">
        <f>SUM($E13:G13)/$U13</f>
        <v>2.4465327284510695E-2</v>
      </c>
      <c r="Y13" s="16">
        <f>SUM($E13:H13)/$U13</f>
        <v>8.5628645495787428E-2</v>
      </c>
      <c r="Z13" s="16">
        <f>SUM($E13:I13)/$U13</f>
        <v>0.29836357744653275</v>
      </c>
      <c r="AA13" s="16">
        <f>SUM($E13:J13)/$U13</f>
        <v>0.53564484769928711</v>
      </c>
      <c r="AB13" s="16">
        <f>SUM($E13:K13)/$U13</f>
        <v>0.86398250162022039</v>
      </c>
      <c r="AC13" s="16">
        <f>SUM($E13:L13)/$U13</f>
        <v>0.96735255994815295</v>
      </c>
      <c r="AD13" s="16">
        <f>SUM($E13:M13)/$U13</f>
        <v>0.99343810758263129</v>
      </c>
      <c r="AE13" s="16">
        <f>SUM($E13:N13)/$U13</f>
        <v>0.99724562540505512</v>
      </c>
      <c r="AF13" s="16">
        <f>SUM($E13:O13)/$U13</f>
        <v>0.99927090084251458</v>
      </c>
      <c r="AG13" s="16">
        <f>SUM($E13:P13)/$U13</f>
        <v>0.99943292287751129</v>
      </c>
      <c r="AH13" s="16">
        <f>SUM($E13:Q13)/$U13</f>
        <v>0.99943292287751129</v>
      </c>
      <c r="AI13" s="16">
        <f>SUM($E13:R13)/$U13</f>
        <v>0.99975696694750482</v>
      </c>
      <c r="AJ13" s="16">
        <f>SUM($E13:S13)/$U13</f>
        <v>0.99991898898250164</v>
      </c>
      <c r="AK13" s="16">
        <f>SUM($E13:T13)/$U13</f>
        <v>1</v>
      </c>
      <c r="AL13" s="17">
        <f t="shared" si="2"/>
        <v>238.63290175171363</v>
      </c>
      <c r="AM13" s="17">
        <f t="shared" si="3"/>
        <v>292.4889040628201</v>
      </c>
      <c r="AN13" s="17">
        <f t="shared" si="4"/>
        <v>365.28497409326428</v>
      </c>
    </row>
    <row r="14" spans="1:40" x14ac:dyDescent="0.2">
      <c r="A14" s="9" t="str">
        <f t="shared" si="0"/>
        <v>20〜24歳|男|非正規</v>
      </c>
      <c r="B14" s="5" t="s">
        <v>44</v>
      </c>
      <c r="C14" s="5" t="s">
        <v>85</v>
      </c>
      <c r="D14" s="5" t="s">
        <v>43</v>
      </c>
      <c r="E14" s="6">
        <v>183000</v>
      </c>
      <c r="F14" s="6">
        <v>371700</v>
      </c>
      <c r="G14" s="6">
        <v>95500</v>
      </c>
      <c r="H14" s="6">
        <v>52400</v>
      </c>
      <c r="I14" s="6">
        <v>63200</v>
      </c>
      <c r="J14" s="6">
        <v>21000</v>
      </c>
      <c r="K14" s="6">
        <v>21900</v>
      </c>
      <c r="L14" s="6">
        <v>2200</v>
      </c>
      <c r="M14" s="6">
        <v>900</v>
      </c>
      <c r="N14" s="6">
        <v>1000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15">
        <f t="shared" si="1"/>
        <v>812800</v>
      </c>
      <c r="V14" s="16">
        <f>SUM($E14:E14)/$U14</f>
        <v>0.22514763779527558</v>
      </c>
      <c r="W14" s="16">
        <f>SUM($E14:F14)/$U14</f>
        <v>0.68245570866141736</v>
      </c>
      <c r="X14" s="16">
        <f>SUM($E14:G14)/$U14</f>
        <v>0.79995078740157477</v>
      </c>
      <c r="Y14" s="16">
        <f>SUM($E14:H14)/$U14</f>
        <v>0.86441929133858264</v>
      </c>
      <c r="Z14" s="16">
        <f>SUM($E14:I14)/$U14</f>
        <v>0.94217519685039375</v>
      </c>
      <c r="AA14" s="16">
        <f>SUM($E14:J14)/$U14</f>
        <v>0.96801181102362199</v>
      </c>
      <c r="AB14" s="16">
        <f>SUM($E14:K14)/$U14</f>
        <v>0.99495570866141736</v>
      </c>
      <c r="AC14" s="16">
        <f>SUM($E14:L14)/$U14</f>
        <v>0.99766240157480313</v>
      </c>
      <c r="AD14" s="16">
        <f>SUM($E14:M14)/$U14</f>
        <v>0.99876968503937003</v>
      </c>
      <c r="AE14" s="16">
        <f>SUM($E14:N14)/$U14</f>
        <v>1</v>
      </c>
      <c r="AF14" s="16">
        <f>SUM($E14:O14)/$U14</f>
        <v>1</v>
      </c>
      <c r="AG14" s="16">
        <f>SUM($E14:P14)/$U14</f>
        <v>1</v>
      </c>
      <c r="AH14" s="16">
        <f>SUM($E14:Q14)/$U14</f>
        <v>1</v>
      </c>
      <c r="AI14" s="16">
        <f>SUM($E14:R14)/$U14</f>
        <v>1</v>
      </c>
      <c r="AJ14" s="16">
        <f>SUM($E14:S14)/$U14</f>
        <v>1</v>
      </c>
      <c r="AK14" s="16">
        <f>SUM($E14:T14)/$U14</f>
        <v>1</v>
      </c>
      <c r="AL14" s="17">
        <f t="shared" si="2"/>
        <v>52.717245090126447</v>
      </c>
      <c r="AM14" s="17">
        <f t="shared" si="3"/>
        <v>80.05111649179446</v>
      </c>
      <c r="AN14" s="17">
        <f t="shared" si="4"/>
        <v>128.74345549738217</v>
      </c>
    </row>
    <row r="15" spans="1:40" x14ac:dyDescent="0.2">
      <c r="A15" s="9" t="str">
        <f t="shared" si="0"/>
        <v>20〜24歳|女|正規と非正規の計</v>
      </c>
      <c r="B15" s="5" t="s">
        <v>44</v>
      </c>
      <c r="C15" s="5" t="s">
        <v>86</v>
      </c>
      <c r="D15" s="5" t="s">
        <v>13</v>
      </c>
      <c r="E15" s="6">
        <v>190600</v>
      </c>
      <c r="F15" s="6">
        <v>345000</v>
      </c>
      <c r="G15" s="6">
        <v>157200</v>
      </c>
      <c r="H15" s="6">
        <v>209400</v>
      </c>
      <c r="I15" s="6">
        <v>465200</v>
      </c>
      <c r="J15" s="6">
        <v>348000</v>
      </c>
      <c r="K15" s="6">
        <v>307700</v>
      </c>
      <c r="L15" s="6">
        <v>57500</v>
      </c>
      <c r="M15" s="6">
        <v>9800</v>
      </c>
      <c r="N15" s="6">
        <v>1300</v>
      </c>
      <c r="O15" s="6">
        <v>2200</v>
      </c>
      <c r="P15" s="6">
        <v>100</v>
      </c>
      <c r="Q15" s="6">
        <v>0</v>
      </c>
      <c r="R15" s="6">
        <v>0</v>
      </c>
      <c r="S15" s="6">
        <v>0</v>
      </c>
      <c r="T15" s="6">
        <v>0</v>
      </c>
      <c r="U15" s="15">
        <f t="shared" si="1"/>
        <v>2094000</v>
      </c>
      <c r="V15" s="16">
        <f>SUM($E15:E15)/$U15</f>
        <v>9.1021967526265526E-2</v>
      </c>
      <c r="W15" s="16">
        <f>SUM($E15:F15)/$U15</f>
        <v>0.25577841451766953</v>
      </c>
      <c r="X15" s="16">
        <f>SUM($E15:G15)/$U15</f>
        <v>0.33085004775549187</v>
      </c>
      <c r="Y15" s="16">
        <f>SUM($E15:H15)/$U15</f>
        <v>0.43085004775549191</v>
      </c>
      <c r="Z15" s="16">
        <f>SUM($E15:I15)/$U15</f>
        <v>0.65300859598853866</v>
      </c>
      <c r="AA15" s="16">
        <f>SUM($E15:J15)/$U15</f>
        <v>0.81919770773638967</v>
      </c>
      <c r="AB15" s="16">
        <f>SUM($E15:K15)/$U15</f>
        <v>0.96614135625596942</v>
      </c>
      <c r="AC15" s="16">
        <f>SUM($E15:L15)/$U15</f>
        <v>0.99360076408787013</v>
      </c>
      <c r="AD15" s="16">
        <f>SUM($E15:M15)/$U15</f>
        <v>0.99828080229226357</v>
      </c>
      <c r="AE15" s="16">
        <f>SUM($E15:N15)/$U15</f>
        <v>0.99890162368672397</v>
      </c>
      <c r="AF15" s="16">
        <f>SUM($E15:O15)/$U15</f>
        <v>0.99995224450811848</v>
      </c>
      <c r="AG15" s="16">
        <f>SUM($E15:P15)/$U15</f>
        <v>1</v>
      </c>
      <c r="AH15" s="16">
        <f>SUM($E15:Q15)/$U15</f>
        <v>1</v>
      </c>
      <c r="AI15" s="16">
        <f>SUM($E15:R15)/$U15</f>
        <v>1</v>
      </c>
      <c r="AJ15" s="16">
        <f>SUM($E15:S15)/$U15</f>
        <v>1</v>
      </c>
      <c r="AK15" s="16">
        <f>SUM($E15:T15)/$U15</f>
        <v>1</v>
      </c>
      <c r="AL15" s="17">
        <f t="shared" si="2"/>
        <v>98.246376811594203</v>
      </c>
      <c r="AM15" s="17">
        <f t="shared" si="3"/>
        <v>215.56319862424763</v>
      </c>
      <c r="AN15" s="17">
        <f t="shared" si="4"/>
        <v>279.18103448275861</v>
      </c>
    </row>
    <row r="16" spans="1:40" x14ac:dyDescent="0.2">
      <c r="A16" s="9" t="str">
        <f t="shared" si="0"/>
        <v>20〜24歳|女|正規</v>
      </c>
      <c r="B16" s="5" t="s">
        <v>44</v>
      </c>
      <c r="C16" s="5" t="s">
        <v>86</v>
      </c>
      <c r="D16" s="5" t="s">
        <v>42</v>
      </c>
      <c r="E16" s="6">
        <v>6100</v>
      </c>
      <c r="F16" s="6">
        <v>5400</v>
      </c>
      <c r="G16" s="6">
        <v>33700</v>
      </c>
      <c r="H16" s="6">
        <v>130100</v>
      </c>
      <c r="I16" s="6">
        <v>383200</v>
      </c>
      <c r="J16" s="6">
        <v>319300</v>
      </c>
      <c r="K16" s="6">
        <v>293500</v>
      </c>
      <c r="L16" s="6">
        <v>55800</v>
      </c>
      <c r="M16" s="6">
        <v>9800</v>
      </c>
      <c r="N16" s="6">
        <v>1200</v>
      </c>
      <c r="O16" s="6">
        <v>2200</v>
      </c>
      <c r="P16" s="6">
        <v>100</v>
      </c>
      <c r="Q16" s="6">
        <v>0</v>
      </c>
      <c r="R16" s="6">
        <v>0</v>
      </c>
      <c r="S16" s="6">
        <v>0</v>
      </c>
      <c r="T16" s="6">
        <v>0</v>
      </c>
      <c r="U16" s="15">
        <f t="shared" si="1"/>
        <v>1240400</v>
      </c>
      <c r="V16" s="16">
        <f>SUM($E16:E16)/$U16</f>
        <v>4.9177684617865208E-3</v>
      </c>
      <c r="W16" s="16">
        <f>SUM($E16:F16)/$U16</f>
        <v>9.2712028377942603E-3</v>
      </c>
      <c r="X16" s="16">
        <f>SUM($E16:G16)/$U16</f>
        <v>3.6439858110287007E-2</v>
      </c>
      <c r="Y16" s="16">
        <f>SUM($E16:H16)/$U16</f>
        <v>0.14132537891002903</v>
      </c>
      <c r="Z16" s="16">
        <f>SUM($E16:I16)/$U16</f>
        <v>0.45025798129635602</v>
      </c>
      <c r="AA16" s="16">
        <f>SUM($E16:J16)/$U16</f>
        <v>0.70767494356659144</v>
      </c>
      <c r="AB16" s="16">
        <f>SUM($E16:K16)/$U16</f>
        <v>0.9442921638181232</v>
      </c>
      <c r="AC16" s="16">
        <f>SUM($E16:L16)/$U16</f>
        <v>0.98927765237020315</v>
      </c>
      <c r="AD16" s="16">
        <f>SUM($E16:M16)/$U16</f>
        <v>0.99717832957110608</v>
      </c>
      <c r="AE16" s="16">
        <f>SUM($E16:N16)/$U16</f>
        <v>0.9981457594324411</v>
      </c>
      <c r="AF16" s="16">
        <f>SUM($E16:O16)/$U16</f>
        <v>0.99991938084488874</v>
      </c>
      <c r="AG16" s="16">
        <f>SUM($E16:P16)/$U16</f>
        <v>1</v>
      </c>
      <c r="AH16" s="16">
        <f>SUM($E16:Q16)/$U16</f>
        <v>1</v>
      </c>
      <c r="AI16" s="16">
        <f>SUM($E16:R16)/$U16</f>
        <v>1</v>
      </c>
      <c r="AJ16" s="16">
        <f>SUM($E16:S16)/$U16</f>
        <v>1</v>
      </c>
      <c r="AK16" s="16">
        <f>SUM($E16:T16)/$U16</f>
        <v>1</v>
      </c>
      <c r="AL16" s="17">
        <f t="shared" si="2"/>
        <v>217.58872651356995</v>
      </c>
      <c r="AM16" s="17">
        <f t="shared" si="3"/>
        <v>259.66176010021923</v>
      </c>
      <c r="AN16" s="17">
        <f t="shared" si="4"/>
        <v>317.88756388415675</v>
      </c>
    </row>
    <row r="17" spans="1:40" x14ac:dyDescent="0.2">
      <c r="A17" s="9" t="str">
        <f t="shared" si="0"/>
        <v>20〜24歳|女|非正規</v>
      </c>
      <c r="B17" s="5" t="s">
        <v>44</v>
      </c>
      <c r="C17" s="5" t="s">
        <v>86</v>
      </c>
      <c r="D17" s="5" t="s">
        <v>43</v>
      </c>
      <c r="E17" s="6">
        <v>184500</v>
      </c>
      <c r="F17" s="6">
        <v>339600</v>
      </c>
      <c r="G17" s="6">
        <v>123500</v>
      </c>
      <c r="H17" s="6">
        <v>79300</v>
      </c>
      <c r="I17" s="6">
        <v>82000</v>
      </c>
      <c r="J17" s="6">
        <v>28700</v>
      </c>
      <c r="K17" s="6">
        <v>14200</v>
      </c>
      <c r="L17" s="6">
        <v>1700</v>
      </c>
      <c r="M17" s="6">
        <v>0</v>
      </c>
      <c r="N17" s="6">
        <v>100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15">
        <f t="shared" si="1"/>
        <v>853600</v>
      </c>
      <c r="V17" s="16">
        <f>SUM($E17:E17)/$U17</f>
        <v>0.21614339268978444</v>
      </c>
      <c r="W17" s="16">
        <f>SUM($E17:F17)/$U17</f>
        <v>0.61398781630740396</v>
      </c>
      <c r="X17" s="16">
        <f>SUM($E17:G17)/$U17</f>
        <v>0.75866916588566069</v>
      </c>
      <c r="Y17" s="16">
        <f>SUM($E17:H17)/$U17</f>
        <v>0.85156982193064668</v>
      </c>
      <c r="Z17" s="16">
        <f>SUM($E17:I17)/$U17</f>
        <v>0.94763355201499533</v>
      </c>
      <c r="AA17" s="16">
        <f>SUM($E17:J17)/$U17</f>
        <v>0.98125585754451738</v>
      </c>
      <c r="AB17" s="16">
        <f>SUM($E17:K17)/$U17</f>
        <v>0.99789128397375815</v>
      </c>
      <c r="AC17" s="16">
        <f>SUM($E17:L17)/$U17</f>
        <v>0.99988284910965319</v>
      </c>
      <c r="AD17" s="16">
        <f>SUM($E17:M17)/$U17</f>
        <v>0.99988284910965319</v>
      </c>
      <c r="AE17" s="16">
        <f>SUM($E17:N17)/$U17</f>
        <v>1</v>
      </c>
      <c r="AF17" s="16">
        <f>SUM($E17:O17)/$U17</f>
        <v>1</v>
      </c>
      <c r="AG17" s="16">
        <f>SUM($E17:P17)/$U17</f>
        <v>1</v>
      </c>
      <c r="AH17" s="16">
        <f>SUM($E17:Q17)/$U17</f>
        <v>1</v>
      </c>
      <c r="AI17" s="16">
        <f>SUM($E17:R17)/$U17</f>
        <v>1</v>
      </c>
      <c r="AJ17" s="16">
        <f>SUM($E17:S17)/$U17</f>
        <v>1</v>
      </c>
      <c r="AK17" s="16">
        <f>SUM($E17:T17)/$U17</f>
        <v>1</v>
      </c>
      <c r="AL17" s="17">
        <f t="shared" si="2"/>
        <v>54.255005889281506</v>
      </c>
      <c r="AM17" s="17">
        <f t="shared" si="3"/>
        <v>85.674322732626621</v>
      </c>
      <c r="AN17" s="17">
        <f t="shared" si="4"/>
        <v>147.00404858299595</v>
      </c>
    </row>
    <row r="18" spans="1:40" x14ac:dyDescent="0.2">
      <c r="A18" s="9" t="str">
        <f t="shared" si="0"/>
        <v>25〜29歳|計|正規と非正規の計</v>
      </c>
      <c r="B18" s="5" t="s">
        <v>45</v>
      </c>
      <c r="C18" s="5" t="s">
        <v>10</v>
      </c>
      <c r="D18" s="5" t="s">
        <v>13</v>
      </c>
      <c r="E18" s="6">
        <v>86600</v>
      </c>
      <c r="F18" s="6">
        <v>182700</v>
      </c>
      <c r="G18" s="6">
        <v>272800</v>
      </c>
      <c r="H18" s="6">
        <v>306000</v>
      </c>
      <c r="I18" s="6">
        <v>756900</v>
      </c>
      <c r="J18" s="6">
        <v>693800</v>
      </c>
      <c r="K18" s="6">
        <v>1491500</v>
      </c>
      <c r="L18" s="6">
        <v>972000</v>
      </c>
      <c r="M18" s="6">
        <v>354100</v>
      </c>
      <c r="N18" s="6">
        <v>122200</v>
      </c>
      <c r="O18" s="6">
        <v>41100</v>
      </c>
      <c r="P18" s="6">
        <v>17400</v>
      </c>
      <c r="Q18" s="6">
        <v>6900</v>
      </c>
      <c r="R18" s="6">
        <v>9400</v>
      </c>
      <c r="S18" s="6">
        <v>2700</v>
      </c>
      <c r="T18" s="6">
        <v>2200</v>
      </c>
      <c r="U18" s="15">
        <f t="shared" si="1"/>
        <v>5318300</v>
      </c>
      <c r="V18" s="16">
        <f>SUM($E18:E18)/$U18</f>
        <v>1.6283398830453339E-2</v>
      </c>
      <c r="W18" s="16">
        <f>SUM($E18:F18)/$U18</f>
        <v>5.0636481582460563E-2</v>
      </c>
      <c r="X18" s="16">
        <f>SUM($E18:G18)/$U18</f>
        <v>0.10193106819848448</v>
      </c>
      <c r="Y18" s="16">
        <f>SUM($E18:H18)/$U18</f>
        <v>0.1594682511328808</v>
      </c>
      <c r="Z18" s="16">
        <f>SUM($E18:I18)/$U18</f>
        <v>0.30178816539119646</v>
      </c>
      <c r="AA18" s="16">
        <f>SUM($E18:J18)/$U18</f>
        <v>0.4322433860444127</v>
      </c>
      <c r="AB18" s="16">
        <f>SUM($E18:K18)/$U18</f>
        <v>0.71269014534719743</v>
      </c>
      <c r="AC18" s="16">
        <f>SUM($E18:L18)/$U18</f>
        <v>0.89545531466822104</v>
      </c>
      <c r="AD18" s="16">
        <f>SUM($E18:M18)/$U18</f>
        <v>0.96203674106387382</v>
      </c>
      <c r="AE18" s="16">
        <f>SUM($E18:N18)/$U18</f>
        <v>0.98501400823571439</v>
      </c>
      <c r="AF18" s="16">
        <f>SUM($E18:O18)/$U18</f>
        <v>0.99274204162984414</v>
      </c>
      <c r="AG18" s="16">
        <f>SUM($E18:P18)/$U18</f>
        <v>0.99601376379670192</v>
      </c>
      <c r="AH18" s="16">
        <f>SUM($E18:Q18)/$U18</f>
        <v>0.99731117086286969</v>
      </c>
      <c r="AI18" s="16">
        <f>SUM($E18:R18)/$U18</f>
        <v>0.99907865295301135</v>
      </c>
      <c r="AJ18" s="16">
        <f>SUM($E18:S18)/$U18</f>
        <v>0.99958633397890306</v>
      </c>
      <c r="AK18" s="16">
        <f>SUM($E18:T18)/$U18</f>
        <v>1</v>
      </c>
      <c r="AL18" s="17">
        <f t="shared" si="2"/>
        <v>231.80572070286695</v>
      </c>
      <c r="AM18" s="17">
        <f t="shared" si="3"/>
        <v>324.16024136775059</v>
      </c>
      <c r="AN18" s="17">
        <f t="shared" si="4"/>
        <v>420.41409465020575</v>
      </c>
    </row>
    <row r="19" spans="1:40" x14ac:dyDescent="0.2">
      <c r="A19" s="9" t="str">
        <f t="shared" si="0"/>
        <v>25〜29歳|計|正規</v>
      </c>
      <c r="B19" s="5" t="s">
        <v>45</v>
      </c>
      <c r="C19" s="5" t="s">
        <v>10</v>
      </c>
      <c r="D19" s="5" t="s">
        <v>42</v>
      </c>
      <c r="E19" s="6">
        <v>15400</v>
      </c>
      <c r="F19" s="6">
        <v>13400</v>
      </c>
      <c r="G19" s="6">
        <v>46100</v>
      </c>
      <c r="H19" s="6">
        <v>131200</v>
      </c>
      <c r="I19" s="6">
        <v>533600</v>
      </c>
      <c r="J19" s="6">
        <v>595700</v>
      </c>
      <c r="K19" s="6">
        <v>1398900</v>
      </c>
      <c r="L19" s="6">
        <v>952000</v>
      </c>
      <c r="M19" s="6">
        <v>349800</v>
      </c>
      <c r="N19" s="6">
        <v>120600</v>
      </c>
      <c r="O19" s="6">
        <v>40300</v>
      </c>
      <c r="P19" s="6">
        <v>16800</v>
      </c>
      <c r="Q19" s="6">
        <v>6600</v>
      </c>
      <c r="R19" s="6">
        <v>9200</v>
      </c>
      <c r="S19" s="6">
        <v>2700</v>
      </c>
      <c r="T19" s="6">
        <v>900</v>
      </c>
      <c r="U19" s="15">
        <f t="shared" si="1"/>
        <v>4233200</v>
      </c>
      <c r="V19" s="16">
        <f>SUM($E19:E19)/$U19</f>
        <v>3.6379098554285175E-3</v>
      </c>
      <c r="W19" s="16">
        <f>SUM($E19:F19)/$U19</f>
        <v>6.8033638854767082E-3</v>
      </c>
      <c r="X19" s="16">
        <f>SUM($E19:G19)/$U19</f>
        <v>1.7693470660493243E-2</v>
      </c>
      <c r="Y19" s="16">
        <f>SUM($E19:H19)/$U19</f>
        <v>4.8686572805442689E-2</v>
      </c>
      <c r="Z19" s="16">
        <f>SUM($E19:I19)/$U19</f>
        <v>0.17473778701691392</v>
      </c>
      <c r="AA19" s="16">
        <f>SUM($E19:J19)/$U19</f>
        <v>0.31545875460644429</v>
      </c>
      <c r="AB19" s="16">
        <f>SUM($E19:K19)/$U19</f>
        <v>0.64591798166871395</v>
      </c>
      <c r="AC19" s="16">
        <f>SUM($E19:L19)/$U19</f>
        <v>0.87080695454974955</v>
      </c>
      <c r="AD19" s="16">
        <f>SUM($E19:M19)/$U19</f>
        <v>0.95343947840876875</v>
      </c>
      <c r="AE19" s="16">
        <f>SUM($E19:N19)/$U19</f>
        <v>0.98192856467920253</v>
      </c>
      <c r="AF19" s="16">
        <f>SUM($E19:O19)/$U19</f>
        <v>0.99144854956061612</v>
      </c>
      <c r="AG19" s="16">
        <f>SUM($E19:P19)/$U19</f>
        <v>0.99541717849381084</v>
      </c>
      <c r="AH19" s="16">
        <f>SUM($E19:Q19)/$U19</f>
        <v>0.99697628271756589</v>
      </c>
      <c r="AI19" s="16">
        <f>SUM($E19:R19)/$U19</f>
        <v>0.99914957951431538</v>
      </c>
      <c r="AJ19" s="16">
        <f>SUM($E19:S19)/$U19</f>
        <v>0.99978739487857882</v>
      </c>
      <c r="AK19" s="16">
        <f>SUM($E19:T19)/$U19</f>
        <v>1</v>
      </c>
      <c r="AL19" s="17">
        <f t="shared" si="2"/>
        <v>276.74164848077891</v>
      </c>
      <c r="AM19" s="17">
        <f t="shared" si="3"/>
        <v>355.84387733218961</v>
      </c>
      <c r="AN19" s="17">
        <f t="shared" si="4"/>
        <v>446.28151260504205</v>
      </c>
    </row>
    <row r="20" spans="1:40" x14ac:dyDescent="0.2">
      <c r="A20" s="9" t="str">
        <f t="shared" si="0"/>
        <v>25〜29歳|計|非正規</v>
      </c>
      <c r="B20" s="5" t="s">
        <v>45</v>
      </c>
      <c r="C20" s="5" t="s">
        <v>10</v>
      </c>
      <c r="D20" s="5" t="s">
        <v>43</v>
      </c>
      <c r="E20" s="6">
        <v>71200</v>
      </c>
      <c r="F20" s="6">
        <v>169300</v>
      </c>
      <c r="G20" s="6">
        <v>226700</v>
      </c>
      <c r="H20" s="6">
        <v>174800</v>
      </c>
      <c r="I20" s="6">
        <v>223300</v>
      </c>
      <c r="J20" s="6">
        <v>98100</v>
      </c>
      <c r="K20" s="6">
        <v>92600</v>
      </c>
      <c r="L20" s="6">
        <v>20000</v>
      </c>
      <c r="M20" s="6">
        <v>4300</v>
      </c>
      <c r="N20" s="6">
        <v>1600</v>
      </c>
      <c r="O20" s="6">
        <v>800</v>
      </c>
      <c r="P20" s="6">
        <v>600</v>
      </c>
      <c r="Q20" s="6">
        <v>300</v>
      </c>
      <c r="R20" s="6">
        <v>200</v>
      </c>
      <c r="S20" s="6">
        <v>0</v>
      </c>
      <c r="T20" s="6">
        <v>1300</v>
      </c>
      <c r="U20" s="15">
        <f t="shared" si="1"/>
        <v>1085100</v>
      </c>
      <c r="V20" s="16">
        <f>SUM($E20:E20)/$U20</f>
        <v>6.5616072251405394E-2</v>
      </c>
      <c r="W20" s="16">
        <f>SUM($E20:F20)/$U20</f>
        <v>0.22163855865818818</v>
      </c>
      <c r="X20" s="16">
        <f>SUM($E20:G20)/$U20</f>
        <v>0.43055939544742422</v>
      </c>
      <c r="Y20" s="16">
        <f>SUM($E20:H20)/$U20</f>
        <v>0.59165053912081833</v>
      </c>
      <c r="Z20" s="16">
        <f>SUM($E20:I20)/$U20</f>
        <v>0.79743802414524012</v>
      </c>
      <c r="AA20" s="16">
        <f>SUM($E20:J20)/$U20</f>
        <v>0.88784443830061743</v>
      </c>
      <c r="AB20" s="16">
        <f>SUM($E20:K20)/$U20</f>
        <v>0.97318219518938343</v>
      </c>
      <c r="AC20" s="16">
        <f>SUM($E20:L20)/$U20</f>
        <v>0.99161367615887941</v>
      </c>
      <c r="AD20" s="16">
        <f>SUM($E20:M20)/$U20</f>
        <v>0.99557644456732097</v>
      </c>
      <c r="AE20" s="16">
        <f>SUM($E20:N20)/$U20</f>
        <v>0.99705096304488061</v>
      </c>
      <c r="AF20" s="16">
        <f>SUM($E20:O20)/$U20</f>
        <v>0.99778822228366049</v>
      </c>
      <c r="AG20" s="16">
        <f>SUM($E20:P20)/$U20</f>
        <v>0.99834116671274542</v>
      </c>
      <c r="AH20" s="16">
        <f>SUM($E20:Q20)/$U20</f>
        <v>0.99861763892728783</v>
      </c>
      <c r="AI20" s="16">
        <f>SUM($E20:R20)/$U20</f>
        <v>0.99880195373698277</v>
      </c>
      <c r="AJ20" s="16">
        <f>SUM($E20:S20)/$U20</f>
        <v>0.99880195373698277</v>
      </c>
      <c r="AK20" s="16">
        <f>SUM($E20:T20)/$U20</f>
        <v>1</v>
      </c>
      <c r="AL20" s="17">
        <f t="shared" si="2"/>
        <v>106.78760476400529</v>
      </c>
      <c r="AM20" s="17">
        <f t="shared" si="3"/>
        <v>171.55320366132722</v>
      </c>
      <c r="AN20" s="17">
        <f t="shared" si="4"/>
        <v>238.47402597402598</v>
      </c>
    </row>
    <row r="21" spans="1:40" x14ac:dyDescent="0.2">
      <c r="A21" s="9" t="str">
        <f t="shared" si="0"/>
        <v>25〜29歳|男|正規と非正規の計</v>
      </c>
      <c r="B21" s="5" t="s">
        <v>45</v>
      </c>
      <c r="C21" s="5" t="s">
        <v>85</v>
      </c>
      <c r="D21" s="5" t="s">
        <v>13</v>
      </c>
      <c r="E21" s="6">
        <v>32100</v>
      </c>
      <c r="F21" s="6">
        <v>60300</v>
      </c>
      <c r="G21" s="6">
        <v>94300</v>
      </c>
      <c r="H21" s="6">
        <v>104600</v>
      </c>
      <c r="I21" s="6">
        <v>289500</v>
      </c>
      <c r="J21" s="6">
        <v>315600</v>
      </c>
      <c r="K21" s="6">
        <v>825900</v>
      </c>
      <c r="L21" s="6">
        <v>629700</v>
      </c>
      <c r="M21" s="6">
        <v>252700</v>
      </c>
      <c r="N21" s="6">
        <v>101200</v>
      </c>
      <c r="O21" s="6">
        <v>34300</v>
      </c>
      <c r="P21" s="6">
        <v>15700</v>
      </c>
      <c r="Q21" s="6">
        <v>5500</v>
      </c>
      <c r="R21" s="6">
        <v>9100</v>
      </c>
      <c r="S21" s="6">
        <v>2200</v>
      </c>
      <c r="T21" s="6">
        <v>2200</v>
      </c>
      <c r="U21" s="15">
        <f t="shared" si="1"/>
        <v>2774900</v>
      </c>
      <c r="V21" s="16">
        <f>SUM($E21:E21)/$U21</f>
        <v>1.1567984431871419E-2</v>
      </c>
      <c r="W21" s="16">
        <f>SUM($E21:F21)/$U21</f>
        <v>3.3298497243143897E-2</v>
      </c>
      <c r="X21" s="16">
        <f>SUM($E21:G21)/$U21</f>
        <v>6.7281703845183616E-2</v>
      </c>
      <c r="Y21" s="16">
        <f>SUM($E21:H21)/$U21</f>
        <v>0.10497675591913222</v>
      </c>
      <c r="Z21" s="16">
        <f>SUM($E21:I21)/$U21</f>
        <v>0.20930483981404735</v>
      </c>
      <c r="AA21" s="16">
        <f>SUM($E21:J21)/$U21</f>
        <v>0.32303866806011028</v>
      </c>
      <c r="AB21" s="16">
        <f>SUM($E21:K21)/$U21</f>
        <v>0.62067101517171785</v>
      </c>
      <c r="AC21" s="16">
        <f>SUM($E21:L21)/$U21</f>
        <v>0.84759811164366283</v>
      </c>
      <c r="AD21" s="16">
        <f>SUM($E21:M21)/$U21</f>
        <v>0.9386644563768064</v>
      </c>
      <c r="AE21" s="16">
        <f>SUM($E21:N21)/$U21</f>
        <v>0.97513423907167829</v>
      </c>
      <c r="AF21" s="16">
        <f>SUM($E21:O21)/$U21</f>
        <v>0.98749504486648165</v>
      </c>
      <c r="AG21" s="16">
        <f>SUM($E21:P21)/$U21</f>
        <v>0.99315290641104181</v>
      </c>
      <c r="AH21" s="16">
        <f>SUM($E21:Q21)/$U21</f>
        <v>0.99513495981837186</v>
      </c>
      <c r="AI21" s="16">
        <f>SUM($E21:R21)/$U21</f>
        <v>0.99841435727413597</v>
      </c>
      <c r="AJ21" s="16">
        <f>SUM($E21:S21)/$U21</f>
        <v>0.99920717863706798</v>
      </c>
      <c r="AK21" s="16">
        <f>SUM($E21:T21)/$U21</f>
        <v>1</v>
      </c>
      <c r="AL21" s="17">
        <f t="shared" si="2"/>
        <v>267.89052598225601</v>
      </c>
      <c r="AM21" s="17">
        <f t="shared" si="3"/>
        <v>359.45635064777821</v>
      </c>
      <c r="AN21" s="17">
        <f t="shared" si="4"/>
        <v>456.99142448785136</v>
      </c>
    </row>
    <row r="22" spans="1:40" x14ac:dyDescent="0.2">
      <c r="A22" s="9" t="str">
        <f t="shared" si="0"/>
        <v>25〜29歳|男|正規</v>
      </c>
      <c r="B22" s="5" t="s">
        <v>45</v>
      </c>
      <c r="C22" s="5" t="s">
        <v>85</v>
      </c>
      <c r="D22" s="5" t="s">
        <v>42</v>
      </c>
      <c r="E22" s="6">
        <v>6600</v>
      </c>
      <c r="F22" s="6">
        <v>5700</v>
      </c>
      <c r="G22" s="6">
        <v>17300</v>
      </c>
      <c r="H22" s="6">
        <v>44000</v>
      </c>
      <c r="I22" s="6">
        <v>211300</v>
      </c>
      <c r="J22" s="6">
        <v>274500</v>
      </c>
      <c r="K22" s="6">
        <v>771700</v>
      </c>
      <c r="L22" s="6">
        <v>617600</v>
      </c>
      <c r="M22" s="6">
        <v>250500</v>
      </c>
      <c r="N22" s="6">
        <v>100700</v>
      </c>
      <c r="O22" s="6">
        <v>33500</v>
      </c>
      <c r="P22" s="6">
        <v>15100</v>
      </c>
      <c r="Q22" s="6">
        <v>5400</v>
      </c>
      <c r="R22" s="6">
        <v>8900</v>
      </c>
      <c r="S22" s="6">
        <v>2200</v>
      </c>
      <c r="T22" s="6">
        <v>900</v>
      </c>
      <c r="U22" s="15">
        <f t="shared" si="1"/>
        <v>2365900</v>
      </c>
      <c r="V22" s="16">
        <f>SUM($E22:E22)/$U22</f>
        <v>2.7896360792932923E-3</v>
      </c>
      <c r="W22" s="16">
        <f>SUM($E22:F22)/$U22</f>
        <v>5.1988672386829539E-3</v>
      </c>
      <c r="X22" s="16">
        <f>SUM($E22:G22)/$U22</f>
        <v>1.251109514349719E-2</v>
      </c>
      <c r="Y22" s="16">
        <f>SUM($E22:H22)/$U22</f>
        <v>3.110866900545247E-2</v>
      </c>
      <c r="Z22" s="16">
        <f>SUM($E22:I22)/$U22</f>
        <v>0.12041929075616045</v>
      </c>
      <c r="AA22" s="16">
        <f>SUM($E22:J22)/$U22</f>
        <v>0.23644279132676782</v>
      </c>
      <c r="AB22" s="16">
        <f>SUM($E22:K22)/$U22</f>
        <v>0.56261887653746989</v>
      </c>
      <c r="AC22" s="16">
        <f>SUM($E22:L22)/$U22</f>
        <v>0.82366118601800586</v>
      </c>
      <c r="AD22" s="16">
        <f>SUM($E22:M22)/$U22</f>
        <v>0.92954055539118308</v>
      </c>
      <c r="AE22" s="16">
        <f>SUM($E22:N22)/$U22</f>
        <v>0.97210363920706711</v>
      </c>
      <c r="AF22" s="16">
        <f>SUM($E22:O22)/$U22</f>
        <v>0.98626315567014666</v>
      </c>
      <c r="AG22" s="16">
        <f>SUM($E22:P22)/$U22</f>
        <v>0.99264550488186309</v>
      </c>
      <c r="AH22" s="16">
        <f>SUM($E22:Q22)/$U22</f>
        <v>0.99492793440128491</v>
      </c>
      <c r="AI22" s="16">
        <f>SUM($E22:R22)/$U22</f>
        <v>0.99868971638699866</v>
      </c>
      <c r="AJ22" s="16">
        <f>SUM($E22:S22)/$U22</f>
        <v>0.99961959508009635</v>
      </c>
      <c r="AK22" s="16">
        <f>SUM($E22:T22)/$U22</f>
        <v>1</v>
      </c>
      <c r="AL22" s="17">
        <f t="shared" si="2"/>
        <v>304.15640793054297</v>
      </c>
      <c r="AM22" s="17">
        <f t="shared" si="3"/>
        <v>380.80212517817807</v>
      </c>
      <c r="AN22" s="17">
        <f t="shared" si="4"/>
        <v>471.78189766839375</v>
      </c>
    </row>
    <row r="23" spans="1:40" x14ac:dyDescent="0.2">
      <c r="A23" s="9" t="str">
        <f t="shared" si="0"/>
        <v>25〜29歳|男|非正規</v>
      </c>
      <c r="B23" s="5" t="s">
        <v>45</v>
      </c>
      <c r="C23" s="5" t="s">
        <v>85</v>
      </c>
      <c r="D23" s="5" t="s">
        <v>43</v>
      </c>
      <c r="E23" s="6">
        <v>25500</v>
      </c>
      <c r="F23" s="6">
        <v>54600</v>
      </c>
      <c r="G23" s="6">
        <v>77000</v>
      </c>
      <c r="H23" s="6">
        <v>60600</v>
      </c>
      <c r="I23" s="6">
        <v>78200</v>
      </c>
      <c r="J23" s="6">
        <v>41100</v>
      </c>
      <c r="K23" s="6">
        <v>54200</v>
      </c>
      <c r="L23" s="6">
        <v>12100</v>
      </c>
      <c r="M23" s="6">
        <v>2200</v>
      </c>
      <c r="N23" s="6">
        <v>500</v>
      </c>
      <c r="O23" s="6">
        <v>800</v>
      </c>
      <c r="P23" s="6">
        <v>600</v>
      </c>
      <c r="Q23" s="6">
        <v>100</v>
      </c>
      <c r="R23" s="6">
        <v>200</v>
      </c>
      <c r="S23" s="6">
        <v>0</v>
      </c>
      <c r="T23" s="6">
        <v>1300</v>
      </c>
      <c r="U23" s="15">
        <f t="shared" si="1"/>
        <v>409000</v>
      </c>
      <c r="V23" s="16">
        <f>SUM($E23:E23)/$U23</f>
        <v>6.2347188264058682E-2</v>
      </c>
      <c r="W23" s="16">
        <f>SUM($E23:F23)/$U23</f>
        <v>0.19584352078239609</v>
      </c>
      <c r="X23" s="16">
        <f>SUM($E23:G23)/$U23</f>
        <v>0.38410757946210267</v>
      </c>
      <c r="Y23" s="16">
        <f>SUM($E23:H23)/$U23</f>
        <v>0.53227383863080679</v>
      </c>
      <c r="Z23" s="16">
        <f>SUM($E23:I23)/$U23</f>
        <v>0.72347188264058682</v>
      </c>
      <c r="AA23" s="16">
        <f>SUM($E23:J23)/$U23</f>
        <v>0.82396088019559899</v>
      </c>
      <c r="AB23" s="16">
        <f>SUM($E23:K23)/$U23</f>
        <v>0.95647921760391197</v>
      </c>
      <c r="AC23" s="16">
        <f>SUM($E23:L23)/$U23</f>
        <v>0.98606356968215159</v>
      </c>
      <c r="AD23" s="16">
        <f>SUM($E23:M23)/$U23</f>
        <v>0.99144254278728605</v>
      </c>
      <c r="AE23" s="16">
        <f>SUM($E23:N23)/$U23</f>
        <v>0.99266503667481665</v>
      </c>
      <c r="AF23" s="16">
        <f>SUM($E23:O23)/$U23</f>
        <v>0.99462102689486553</v>
      </c>
      <c r="AG23" s="16">
        <f>SUM($E23:P23)/$U23</f>
        <v>0.99608801955990223</v>
      </c>
      <c r="AH23" s="16">
        <f>SUM($E23:Q23)/$U23</f>
        <v>0.99633251833740832</v>
      </c>
      <c r="AI23" s="16">
        <f>SUM($E23:R23)/$U23</f>
        <v>0.99682151589242052</v>
      </c>
      <c r="AJ23" s="16">
        <f>SUM($E23:S23)/$U23</f>
        <v>0.99682151589242052</v>
      </c>
      <c r="AK23" s="16">
        <f>SUM($E23:T23)/$U23</f>
        <v>1</v>
      </c>
      <c r="AL23" s="17">
        <f t="shared" si="2"/>
        <v>114.38311688311688</v>
      </c>
      <c r="AM23" s="17">
        <f t="shared" si="3"/>
        <v>189.10891089108912</v>
      </c>
      <c r="AN23" s="17">
        <f t="shared" si="4"/>
        <v>263.19951338199513</v>
      </c>
    </row>
    <row r="24" spans="1:40" x14ac:dyDescent="0.2">
      <c r="A24" s="9" t="str">
        <f t="shared" si="0"/>
        <v>25〜29歳|女|正規と非正規の計</v>
      </c>
      <c r="B24" s="5" t="s">
        <v>45</v>
      </c>
      <c r="C24" s="5" t="s">
        <v>86</v>
      </c>
      <c r="D24" s="5" t="s">
        <v>13</v>
      </c>
      <c r="E24" s="6">
        <v>54500</v>
      </c>
      <c r="F24" s="6">
        <v>122500</v>
      </c>
      <c r="G24" s="6">
        <v>178400</v>
      </c>
      <c r="H24" s="6">
        <v>201400</v>
      </c>
      <c r="I24" s="6">
        <v>467400</v>
      </c>
      <c r="J24" s="6">
        <v>378100</v>
      </c>
      <c r="K24" s="6">
        <v>665500</v>
      </c>
      <c r="L24" s="6">
        <v>342400</v>
      </c>
      <c r="M24" s="6">
        <v>101400</v>
      </c>
      <c r="N24" s="6">
        <v>21000</v>
      </c>
      <c r="O24" s="6">
        <v>6900</v>
      </c>
      <c r="P24" s="6">
        <v>1800</v>
      </c>
      <c r="Q24" s="6">
        <v>1300</v>
      </c>
      <c r="R24" s="6">
        <v>300</v>
      </c>
      <c r="S24" s="6">
        <v>500</v>
      </c>
      <c r="T24" s="6">
        <v>0</v>
      </c>
      <c r="U24" s="15">
        <f t="shared" si="1"/>
        <v>2543400</v>
      </c>
      <c r="V24" s="16">
        <f>SUM($E24:E24)/$U24</f>
        <v>2.1428009750727374E-2</v>
      </c>
      <c r="W24" s="16">
        <f>SUM($E24:F24)/$U24</f>
        <v>6.9591884878509078E-2</v>
      </c>
      <c r="X24" s="16">
        <f>SUM($E24:G24)/$U24</f>
        <v>0.13973421404419281</v>
      </c>
      <c r="Y24" s="16">
        <f>SUM($E24:H24)/$U24</f>
        <v>0.21891955649917433</v>
      </c>
      <c r="Z24" s="16">
        <f>SUM($E24:I24)/$U24</f>
        <v>0.402689313517339</v>
      </c>
      <c r="AA24" s="16">
        <f>SUM($E24:J24)/$U24</f>
        <v>0.55134858850357793</v>
      </c>
      <c r="AB24" s="16">
        <f>SUM($E24:K24)/$U24</f>
        <v>0.81300621215695523</v>
      </c>
      <c r="AC24" s="16">
        <f>SUM($E24:L24)/$U24</f>
        <v>0.9476291578202406</v>
      </c>
      <c r="AD24" s="16">
        <f>SUM($E24:M24)/$U24</f>
        <v>0.9874970511913187</v>
      </c>
      <c r="AE24" s="16">
        <f>SUM($E24:N24)/$U24</f>
        <v>0.99575371549893843</v>
      </c>
      <c r="AF24" s="16">
        <f>SUM($E24:O24)/$U24</f>
        <v>0.99846661948572779</v>
      </c>
      <c r="AG24" s="16">
        <f>SUM($E24:P24)/$U24</f>
        <v>0.99917433356923802</v>
      </c>
      <c r="AH24" s="16">
        <f>SUM($E24:Q24)/$U24</f>
        <v>0.99968546040732875</v>
      </c>
      <c r="AI24" s="16">
        <f>SUM($E24:R24)/$U24</f>
        <v>0.99980341275458051</v>
      </c>
      <c r="AJ24" s="16">
        <f>SUM($E24:S24)/$U24</f>
        <v>1</v>
      </c>
      <c r="AK24" s="16">
        <f>SUM($E24:T24)/$U24</f>
        <v>1</v>
      </c>
      <c r="AL24" s="17">
        <f t="shared" si="2"/>
        <v>208.4563543003851</v>
      </c>
      <c r="AM24" s="17">
        <f t="shared" si="3"/>
        <v>282.72943665696903</v>
      </c>
      <c r="AN24" s="17">
        <f t="shared" si="4"/>
        <v>375.92036063110442</v>
      </c>
    </row>
    <row r="25" spans="1:40" x14ac:dyDescent="0.2">
      <c r="A25" s="9" t="str">
        <f t="shared" si="0"/>
        <v>25〜29歳|女|正規</v>
      </c>
      <c r="B25" s="5" t="s">
        <v>45</v>
      </c>
      <c r="C25" s="5" t="s">
        <v>86</v>
      </c>
      <c r="D25" s="5" t="s">
        <v>42</v>
      </c>
      <c r="E25" s="6">
        <v>8800</v>
      </c>
      <c r="F25" s="6">
        <v>7800</v>
      </c>
      <c r="G25" s="6">
        <v>28800</v>
      </c>
      <c r="H25" s="6">
        <v>87200</v>
      </c>
      <c r="I25" s="6">
        <v>322300</v>
      </c>
      <c r="J25" s="6">
        <v>321100</v>
      </c>
      <c r="K25" s="6">
        <v>627200</v>
      </c>
      <c r="L25" s="6">
        <v>334400</v>
      </c>
      <c r="M25" s="6">
        <v>99300</v>
      </c>
      <c r="N25" s="6">
        <v>19900</v>
      </c>
      <c r="O25" s="6">
        <v>6800</v>
      </c>
      <c r="P25" s="6">
        <v>1800</v>
      </c>
      <c r="Q25" s="6">
        <v>1100</v>
      </c>
      <c r="R25" s="6">
        <v>300</v>
      </c>
      <c r="S25" s="6">
        <v>500</v>
      </c>
      <c r="T25" s="6">
        <v>0</v>
      </c>
      <c r="U25" s="15">
        <f t="shared" si="1"/>
        <v>1867300</v>
      </c>
      <c r="V25" s="16">
        <f>SUM($E25:E25)/$U25</f>
        <v>4.712686766989771E-3</v>
      </c>
      <c r="W25" s="16">
        <f>SUM($E25:F25)/$U25</f>
        <v>8.8898409468216137E-3</v>
      </c>
      <c r="X25" s="16">
        <f>SUM($E25:G25)/$U25</f>
        <v>2.4313179456969956E-2</v>
      </c>
      <c r="Y25" s="16">
        <f>SUM($E25:H25)/$U25</f>
        <v>7.101162105714133E-2</v>
      </c>
      <c r="Z25" s="16">
        <f>SUM($E25:I25)/$U25</f>
        <v>0.24361377389814171</v>
      </c>
      <c r="AA25" s="16">
        <f>SUM($E25:J25)/$U25</f>
        <v>0.41557328763455254</v>
      </c>
      <c r="AB25" s="16">
        <f>SUM($E25:K25)/$U25</f>
        <v>0.75145932630000534</v>
      </c>
      <c r="AC25" s="16">
        <f>SUM($E25:L25)/$U25</f>
        <v>0.93054142344561663</v>
      </c>
      <c r="AD25" s="16">
        <f>SUM($E25:M25)/$U25</f>
        <v>0.98371980935039893</v>
      </c>
      <c r="AE25" s="16">
        <f>SUM($E25:N25)/$U25</f>
        <v>0.99437690783484178</v>
      </c>
      <c r="AF25" s="16">
        <f>SUM($E25:O25)/$U25</f>
        <v>0.99801852942751568</v>
      </c>
      <c r="AG25" s="16">
        <f>SUM($E25:P25)/$U25</f>
        <v>0.99898248808439993</v>
      </c>
      <c r="AH25" s="16">
        <f>SUM($E25:Q25)/$U25</f>
        <v>0.99957157393027363</v>
      </c>
      <c r="AI25" s="16">
        <f>SUM($E25:R25)/$U25</f>
        <v>0.99973223370642106</v>
      </c>
      <c r="AJ25" s="16">
        <f>SUM($E25:S25)/$U25</f>
        <v>1</v>
      </c>
      <c r="AK25" s="16">
        <f>SUM($E25:T25)/$U25</f>
        <v>1</v>
      </c>
      <c r="AL25" s="17">
        <f t="shared" si="2"/>
        <v>251.85689816256618</v>
      </c>
      <c r="AM25" s="17">
        <f t="shared" si="3"/>
        <v>325.13552295918367</v>
      </c>
      <c r="AN25" s="17">
        <f t="shared" si="4"/>
        <v>399.5655293367347</v>
      </c>
    </row>
    <row r="26" spans="1:40" x14ac:dyDescent="0.2">
      <c r="A26" s="9" t="str">
        <f t="shared" si="0"/>
        <v>25〜29歳|女|非正規</v>
      </c>
      <c r="B26" s="5" t="s">
        <v>45</v>
      </c>
      <c r="C26" s="5" t="s">
        <v>86</v>
      </c>
      <c r="D26" s="5" t="s">
        <v>43</v>
      </c>
      <c r="E26" s="6">
        <v>45700</v>
      </c>
      <c r="F26" s="6">
        <v>114700</v>
      </c>
      <c r="G26" s="6">
        <v>149600</v>
      </c>
      <c r="H26" s="6">
        <v>114200</v>
      </c>
      <c r="I26" s="6">
        <v>145100</v>
      </c>
      <c r="J26" s="6">
        <v>57000</v>
      </c>
      <c r="K26" s="6">
        <v>38300</v>
      </c>
      <c r="L26" s="6">
        <v>8000</v>
      </c>
      <c r="M26" s="6">
        <v>2100</v>
      </c>
      <c r="N26" s="6">
        <v>1100</v>
      </c>
      <c r="O26" s="6">
        <v>100</v>
      </c>
      <c r="P26" s="6">
        <v>0</v>
      </c>
      <c r="Q26" s="6">
        <v>200</v>
      </c>
      <c r="R26" s="6">
        <v>0</v>
      </c>
      <c r="S26" s="6">
        <v>0</v>
      </c>
      <c r="T26" s="6">
        <v>0</v>
      </c>
      <c r="U26" s="15">
        <f t="shared" si="1"/>
        <v>676100</v>
      </c>
      <c r="V26" s="16">
        <f>SUM($E26:E26)/$U26</f>
        <v>6.7593551249815115E-2</v>
      </c>
      <c r="W26" s="16">
        <f>SUM($E26:F26)/$U26</f>
        <v>0.23724301138884779</v>
      </c>
      <c r="X26" s="16">
        <f>SUM($E26:G26)/$U26</f>
        <v>0.45851205442981807</v>
      </c>
      <c r="Y26" s="16">
        <f>SUM($E26:H26)/$U26</f>
        <v>0.62742197899718977</v>
      </c>
      <c r="Z26" s="16">
        <f>SUM($E26:I26)/$U26</f>
        <v>0.84203520189321102</v>
      </c>
      <c r="AA26" s="16">
        <f>SUM($E26:J26)/$U26</f>
        <v>0.92634225706256468</v>
      </c>
      <c r="AB26" s="16">
        <f>SUM($E26:K26)/$U26</f>
        <v>0.98299068185179705</v>
      </c>
      <c r="AC26" s="16">
        <f>SUM($E26:L26)/$U26</f>
        <v>0.99482325099837299</v>
      </c>
      <c r="AD26" s="16">
        <f>SUM($E26:M26)/$U26</f>
        <v>0.99792930039934924</v>
      </c>
      <c r="AE26" s="16">
        <f>SUM($E26:N26)/$U26</f>
        <v>0.99955627865700336</v>
      </c>
      <c r="AF26" s="16">
        <f>SUM($E26:O26)/$U26</f>
        <v>0.99970418577133557</v>
      </c>
      <c r="AG26" s="16">
        <f>SUM($E26:P26)/$U26</f>
        <v>0.99970418577133557</v>
      </c>
      <c r="AH26" s="16">
        <f>SUM($E26:Q26)/$U26</f>
        <v>1</v>
      </c>
      <c r="AI26" s="16">
        <f>SUM($E26:R26)/$U26</f>
        <v>1</v>
      </c>
      <c r="AJ26" s="16">
        <f>SUM($E26:S26)/$U26</f>
        <v>1</v>
      </c>
      <c r="AK26" s="16">
        <f>SUM($E26:T26)/$U26</f>
        <v>1</v>
      </c>
      <c r="AL26" s="17">
        <f t="shared" si="2"/>
        <v>102.88268716577541</v>
      </c>
      <c r="AM26" s="17">
        <f t="shared" si="3"/>
        <v>162.28108581436078</v>
      </c>
      <c r="AN26" s="17">
        <f t="shared" si="4"/>
        <v>228.5578911095796</v>
      </c>
    </row>
    <row r="27" spans="1:40" x14ac:dyDescent="0.2">
      <c r="A27" s="9" t="str">
        <f t="shared" si="0"/>
        <v>30〜34歳|計|正規と非正規の計</v>
      </c>
      <c r="B27" s="5" t="s">
        <v>7</v>
      </c>
      <c r="C27" s="5" t="s">
        <v>10</v>
      </c>
      <c r="D27" s="5" t="s">
        <v>13</v>
      </c>
      <c r="E27" s="6">
        <v>96300</v>
      </c>
      <c r="F27" s="6">
        <v>254500</v>
      </c>
      <c r="G27" s="6">
        <v>324100</v>
      </c>
      <c r="H27" s="6">
        <v>286900</v>
      </c>
      <c r="I27" s="6">
        <v>537800</v>
      </c>
      <c r="J27" s="6">
        <v>484700</v>
      </c>
      <c r="K27" s="6">
        <v>1067100</v>
      </c>
      <c r="L27" s="6">
        <v>924700</v>
      </c>
      <c r="M27" s="6">
        <v>648100</v>
      </c>
      <c r="N27" s="6">
        <v>290200</v>
      </c>
      <c r="O27" s="6">
        <v>119300</v>
      </c>
      <c r="P27" s="6">
        <v>56800</v>
      </c>
      <c r="Q27" s="6">
        <v>41200</v>
      </c>
      <c r="R27" s="6">
        <v>43900</v>
      </c>
      <c r="S27" s="6">
        <v>9800</v>
      </c>
      <c r="T27" s="6">
        <v>8400</v>
      </c>
      <c r="U27" s="15">
        <f t="shared" si="1"/>
        <v>5193800</v>
      </c>
      <c r="V27" s="16">
        <f>SUM($E27:E27)/$U27</f>
        <v>1.8541337748854404E-2</v>
      </c>
      <c r="W27" s="16">
        <f>SUM($E27:F27)/$U27</f>
        <v>6.7542069390427048E-2</v>
      </c>
      <c r="X27" s="16">
        <f>SUM($E27:G27)/$U27</f>
        <v>0.12994339404674804</v>
      </c>
      <c r="Y27" s="16">
        <f>SUM($E27:H27)/$U27</f>
        <v>0.18518233278139321</v>
      </c>
      <c r="Z27" s="16">
        <f>SUM($E27:I27)/$U27</f>
        <v>0.28872886903615852</v>
      </c>
      <c r="AA27" s="16">
        <f>SUM($E27:J27)/$U27</f>
        <v>0.38205167699949938</v>
      </c>
      <c r="AB27" s="16">
        <f>SUM($E27:K27)/$U27</f>
        <v>0.58750818283337825</v>
      </c>
      <c r="AC27" s="16">
        <f>SUM($E27:L27)/$U27</f>
        <v>0.76554738341869155</v>
      </c>
      <c r="AD27" s="16">
        <f>SUM($E27:M27)/$U27</f>
        <v>0.89033077900573765</v>
      </c>
      <c r="AE27" s="16">
        <f>SUM($E27:N27)/$U27</f>
        <v>0.94620509068504755</v>
      </c>
      <c r="AF27" s="16">
        <f>SUM($E27:O27)/$U27</f>
        <v>0.96917478532095958</v>
      </c>
      <c r="AG27" s="16">
        <f>SUM($E27:P27)/$U27</f>
        <v>0.98011090145943236</v>
      </c>
      <c r="AH27" s="16">
        <f>SUM($E27:Q27)/$U27</f>
        <v>0.98804343640494441</v>
      </c>
      <c r="AI27" s="16">
        <f>SUM($E27:R27)/$U27</f>
        <v>0.99649582194154573</v>
      </c>
      <c r="AJ27" s="16">
        <f>SUM($E27:S27)/$U27</f>
        <v>0.99838268704994415</v>
      </c>
      <c r="AK27" s="16">
        <f>SUM($E27:T27)/$U27</f>
        <v>1</v>
      </c>
      <c r="AL27" s="17">
        <f t="shared" si="2"/>
        <v>231.29880996653031</v>
      </c>
      <c r="AM27" s="17">
        <f t="shared" si="3"/>
        <v>357.40792802923812</v>
      </c>
      <c r="AN27" s="17">
        <f t="shared" si="4"/>
        <v>491.2674380880286</v>
      </c>
    </row>
    <row r="28" spans="1:40" x14ac:dyDescent="0.2">
      <c r="A28" s="9" t="str">
        <f t="shared" si="0"/>
        <v>30〜34歳|計|正規</v>
      </c>
      <c r="B28" s="5" t="s">
        <v>7</v>
      </c>
      <c r="C28" s="5" t="s">
        <v>10</v>
      </c>
      <c r="D28" s="5" t="s">
        <v>42</v>
      </c>
      <c r="E28" s="6">
        <v>24000</v>
      </c>
      <c r="F28" s="6">
        <v>19400</v>
      </c>
      <c r="G28" s="6">
        <v>48400</v>
      </c>
      <c r="H28" s="6">
        <v>104800</v>
      </c>
      <c r="I28" s="6">
        <v>335500</v>
      </c>
      <c r="J28" s="6">
        <v>394300</v>
      </c>
      <c r="K28" s="6">
        <v>989500</v>
      </c>
      <c r="L28" s="6">
        <v>901200</v>
      </c>
      <c r="M28" s="6">
        <v>640400</v>
      </c>
      <c r="N28" s="6">
        <v>288000</v>
      </c>
      <c r="O28" s="6">
        <v>118000</v>
      </c>
      <c r="P28" s="6">
        <v>56700</v>
      </c>
      <c r="Q28" s="6">
        <v>41000</v>
      </c>
      <c r="R28" s="6">
        <v>42700</v>
      </c>
      <c r="S28" s="6">
        <v>9800</v>
      </c>
      <c r="T28" s="6">
        <v>7400</v>
      </c>
      <c r="U28" s="15">
        <f t="shared" si="1"/>
        <v>4021100</v>
      </c>
      <c r="V28" s="16">
        <f>SUM($E28:E28)/$U28</f>
        <v>5.9685160776901842E-3</v>
      </c>
      <c r="W28" s="16">
        <f>SUM($E28:F28)/$U28</f>
        <v>1.0793066573823083E-2</v>
      </c>
      <c r="X28" s="16">
        <f>SUM($E28:G28)/$U28</f>
        <v>2.2829573997164954E-2</v>
      </c>
      <c r="Y28" s="16">
        <f>SUM($E28:H28)/$U28</f>
        <v>4.8892094203078759E-2</v>
      </c>
      <c r="Z28" s="16">
        <f>SUM($E28:I28)/$U28</f>
        <v>0.13232697520578945</v>
      </c>
      <c r="AA28" s="16">
        <f>SUM($E28:J28)/$U28</f>
        <v>0.2303847205988411</v>
      </c>
      <c r="AB28" s="16">
        <f>SUM($E28:K28)/$U28</f>
        <v>0.47646166471860935</v>
      </c>
      <c r="AC28" s="16">
        <f>SUM($E28:L28)/$U28</f>
        <v>0.70057944343587575</v>
      </c>
      <c r="AD28" s="16">
        <f>SUM($E28:M28)/$U28</f>
        <v>0.85983934744224222</v>
      </c>
      <c r="AE28" s="16">
        <f>SUM($E28:N28)/$U28</f>
        <v>0.93146154037452433</v>
      </c>
      <c r="AF28" s="16">
        <f>SUM($E28:O28)/$U28</f>
        <v>0.96080674442316782</v>
      </c>
      <c r="AG28" s="16">
        <f>SUM($E28:P28)/$U28</f>
        <v>0.97490736365671082</v>
      </c>
      <c r="AH28" s="16">
        <f>SUM($E28:Q28)/$U28</f>
        <v>0.98510357862276487</v>
      </c>
      <c r="AI28" s="16">
        <f>SUM($E28:R28)/$U28</f>
        <v>0.99572256347765542</v>
      </c>
      <c r="AJ28" s="16">
        <f>SUM($E28:S28)/$U28</f>
        <v>0.99815970754271222</v>
      </c>
      <c r="AK28" s="16">
        <f>SUM($E28:T28)/$U28</f>
        <v>1</v>
      </c>
      <c r="AL28" s="17">
        <f t="shared" si="2"/>
        <v>307.9711975745326</v>
      </c>
      <c r="AM28" s="17">
        <f t="shared" si="3"/>
        <v>410.50266311584551</v>
      </c>
      <c r="AN28" s="17">
        <f t="shared" si="4"/>
        <v>531.03138663335415</v>
      </c>
    </row>
    <row r="29" spans="1:40" x14ac:dyDescent="0.2">
      <c r="A29" s="9" t="str">
        <f t="shared" si="0"/>
        <v>30〜34歳|計|非正規</v>
      </c>
      <c r="B29" s="5" t="s">
        <v>7</v>
      </c>
      <c r="C29" s="5" t="s">
        <v>10</v>
      </c>
      <c r="D29" s="5" t="s">
        <v>43</v>
      </c>
      <c r="E29" s="6">
        <v>72300</v>
      </c>
      <c r="F29" s="6">
        <v>235100</v>
      </c>
      <c r="G29" s="6">
        <v>275700</v>
      </c>
      <c r="H29" s="6">
        <v>182100</v>
      </c>
      <c r="I29" s="6">
        <v>202300</v>
      </c>
      <c r="J29" s="6">
        <v>90400</v>
      </c>
      <c r="K29" s="6">
        <v>77600</v>
      </c>
      <c r="L29" s="6">
        <v>23500</v>
      </c>
      <c r="M29" s="6">
        <v>7700</v>
      </c>
      <c r="N29" s="6">
        <v>2200</v>
      </c>
      <c r="O29" s="6">
        <v>1300</v>
      </c>
      <c r="P29" s="6">
        <v>100</v>
      </c>
      <c r="Q29" s="6">
        <v>200</v>
      </c>
      <c r="R29" s="6">
        <v>1200</v>
      </c>
      <c r="S29" s="6">
        <v>0</v>
      </c>
      <c r="T29" s="6">
        <v>1000</v>
      </c>
      <c r="U29" s="15">
        <f t="shared" si="1"/>
        <v>1172700</v>
      </c>
      <c r="V29" s="16">
        <f>SUM($E29:E29)/$U29</f>
        <v>6.1652596572013302E-2</v>
      </c>
      <c r="W29" s="16">
        <f>SUM($E29:F29)/$U29</f>
        <v>0.26213012705721839</v>
      </c>
      <c r="X29" s="16">
        <f>SUM($E29:G29)/$U29</f>
        <v>0.49722861771979193</v>
      </c>
      <c r="Y29" s="16">
        <f>SUM($E29:H29)/$U29</f>
        <v>0.65251129871237312</v>
      </c>
      <c r="Z29" s="16">
        <f>SUM($E29:I29)/$U29</f>
        <v>0.82501918649270911</v>
      </c>
      <c r="AA29" s="16">
        <f>SUM($E29:J29)/$U29</f>
        <v>0.90210625053295812</v>
      </c>
      <c r="AB29" s="16">
        <f>SUM($E29:K29)/$U29</f>
        <v>0.96827833205423386</v>
      </c>
      <c r="AC29" s="16">
        <f>SUM($E29:L29)/$U29</f>
        <v>0.98831755777266139</v>
      </c>
      <c r="AD29" s="16">
        <f>SUM($E29:M29)/$U29</f>
        <v>0.99488360194423131</v>
      </c>
      <c r="AE29" s="16">
        <f>SUM($E29:N29)/$U29</f>
        <v>0.99675961456467976</v>
      </c>
      <c r="AF29" s="16">
        <f>SUM($E29:O29)/$U29</f>
        <v>0.99786816747676299</v>
      </c>
      <c r="AG29" s="16">
        <f>SUM($E29:P29)/$U29</f>
        <v>0.99795344077769255</v>
      </c>
      <c r="AH29" s="16">
        <f>SUM($E29:Q29)/$U29</f>
        <v>0.99812398737955144</v>
      </c>
      <c r="AI29" s="16">
        <f>SUM($E29:R29)/$U29</f>
        <v>0.99914726699070522</v>
      </c>
      <c r="AJ29" s="16">
        <f>SUM($E29:S29)/$U29</f>
        <v>0.99914726699070522</v>
      </c>
      <c r="AK29" s="16">
        <f>SUM($E29:T29)/$U29</f>
        <v>1</v>
      </c>
      <c r="AL29" s="17">
        <f t="shared" si="2"/>
        <v>96.974691620586981</v>
      </c>
      <c r="AM29" s="17">
        <f t="shared" si="3"/>
        <v>150.89236683141132</v>
      </c>
      <c r="AN29" s="17">
        <f t="shared" si="4"/>
        <v>228.25630252100842</v>
      </c>
    </row>
    <row r="30" spans="1:40" x14ac:dyDescent="0.2">
      <c r="A30" s="9" t="str">
        <f t="shared" si="0"/>
        <v>30〜34歳|男|正規と非正規の計</v>
      </c>
      <c r="B30" s="5" t="s">
        <v>7</v>
      </c>
      <c r="C30" s="5" t="s">
        <v>85</v>
      </c>
      <c r="D30" s="5" t="s">
        <v>13</v>
      </c>
      <c r="E30" s="6">
        <v>22600</v>
      </c>
      <c r="F30" s="6">
        <v>40200</v>
      </c>
      <c r="G30" s="6">
        <v>68600</v>
      </c>
      <c r="H30" s="6">
        <v>90800</v>
      </c>
      <c r="I30" s="6">
        <v>179500</v>
      </c>
      <c r="J30" s="6">
        <v>207700</v>
      </c>
      <c r="K30" s="6">
        <v>593700</v>
      </c>
      <c r="L30" s="6">
        <v>628200</v>
      </c>
      <c r="M30" s="6">
        <v>496000</v>
      </c>
      <c r="N30" s="6">
        <v>243000</v>
      </c>
      <c r="O30" s="6">
        <v>95900</v>
      </c>
      <c r="P30" s="6">
        <v>44600</v>
      </c>
      <c r="Q30" s="6">
        <v>32600</v>
      </c>
      <c r="R30" s="6">
        <v>38700</v>
      </c>
      <c r="S30" s="6">
        <v>9000</v>
      </c>
      <c r="T30" s="6">
        <v>6200</v>
      </c>
      <c r="U30" s="15">
        <f t="shared" si="1"/>
        <v>2797300</v>
      </c>
      <c r="V30" s="16">
        <f>SUM($E30:E30)/$U30</f>
        <v>8.0792192471311614E-3</v>
      </c>
      <c r="W30" s="16">
        <f>SUM($E30:F30)/$U30</f>
        <v>2.2450219854860044E-2</v>
      </c>
      <c r="X30" s="16">
        <f>SUM($E30:G30)/$U30</f>
        <v>4.6973867658098883E-2</v>
      </c>
      <c r="Y30" s="16">
        <f>SUM($E30:H30)/$U30</f>
        <v>7.9433739677546203E-2</v>
      </c>
      <c r="Z30" s="16">
        <f>SUM($E30:I30)/$U30</f>
        <v>0.14360275980409681</v>
      </c>
      <c r="AA30" s="16">
        <f>SUM($E30:J30)/$U30</f>
        <v>0.21785292961069602</v>
      </c>
      <c r="AB30" s="16">
        <f>SUM($E30:K30)/$U30</f>
        <v>0.43009330425767706</v>
      </c>
      <c r="AC30" s="16">
        <f>SUM($E30:L30)/$U30</f>
        <v>0.65466700032173886</v>
      </c>
      <c r="AD30" s="16">
        <f>SUM($E30:M30)/$U30</f>
        <v>0.83198083866585637</v>
      </c>
      <c r="AE30" s="16">
        <f>SUM($E30:N30)/$U30</f>
        <v>0.91885031995138167</v>
      </c>
      <c r="AF30" s="16">
        <f>SUM($E30:O30)/$U30</f>
        <v>0.95313337861509317</v>
      </c>
      <c r="AG30" s="16">
        <f>SUM($E30:P30)/$U30</f>
        <v>0.96907732456297146</v>
      </c>
      <c r="AH30" s="16">
        <f>SUM($E30:Q30)/$U30</f>
        <v>0.98073141958316945</v>
      </c>
      <c r="AI30" s="16">
        <f>SUM($E30:R30)/$U30</f>
        <v>0.9945661888249383</v>
      </c>
      <c r="AJ30" s="16">
        <f>SUM($E30:S30)/$U30</f>
        <v>0.99778357702069853</v>
      </c>
      <c r="AK30" s="16">
        <f>SUM($E30:T30)/$U30</f>
        <v>1</v>
      </c>
      <c r="AL30" s="17">
        <f t="shared" si="2"/>
        <v>315.14653865588684</v>
      </c>
      <c r="AM30" s="17">
        <f t="shared" si="3"/>
        <v>431.12862145813438</v>
      </c>
      <c r="AN30" s="17">
        <f t="shared" si="4"/>
        <v>553.76512096774195</v>
      </c>
    </row>
    <row r="31" spans="1:40" x14ac:dyDescent="0.2">
      <c r="A31" s="9" t="str">
        <f t="shared" si="0"/>
        <v>30〜34歳|男|正規</v>
      </c>
      <c r="B31" s="5" t="s">
        <v>7</v>
      </c>
      <c r="C31" s="5" t="s">
        <v>85</v>
      </c>
      <c r="D31" s="5" t="s">
        <v>42</v>
      </c>
      <c r="E31" s="6">
        <v>7400</v>
      </c>
      <c r="F31" s="6">
        <v>5200</v>
      </c>
      <c r="G31" s="6">
        <v>12100</v>
      </c>
      <c r="H31" s="6">
        <v>33300</v>
      </c>
      <c r="I31" s="6">
        <v>123100</v>
      </c>
      <c r="J31" s="6">
        <v>177300</v>
      </c>
      <c r="K31" s="6">
        <v>553000</v>
      </c>
      <c r="L31" s="6">
        <v>613300</v>
      </c>
      <c r="M31" s="6">
        <v>490300</v>
      </c>
      <c r="N31" s="6">
        <v>241500</v>
      </c>
      <c r="O31" s="6">
        <v>95400</v>
      </c>
      <c r="P31" s="6">
        <v>44500</v>
      </c>
      <c r="Q31" s="6">
        <v>32600</v>
      </c>
      <c r="R31" s="6">
        <v>37600</v>
      </c>
      <c r="S31" s="6">
        <v>9000</v>
      </c>
      <c r="T31" s="6">
        <v>5200</v>
      </c>
      <c r="U31" s="15">
        <f t="shared" si="1"/>
        <v>2480800</v>
      </c>
      <c r="V31" s="16">
        <f>SUM($E31:E31)/$U31</f>
        <v>2.9829087391164142E-3</v>
      </c>
      <c r="W31" s="16">
        <f>SUM($E31:F31)/$U31</f>
        <v>5.0790067720090292E-3</v>
      </c>
      <c r="X31" s="16">
        <f>SUM($E31:G31)/$U31</f>
        <v>9.9564656562399229E-3</v>
      </c>
      <c r="Y31" s="16">
        <f>SUM($E31:H31)/$U31</f>
        <v>2.3379554982263785E-2</v>
      </c>
      <c r="Z31" s="16">
        <f>SUM($E31:I31)/$U31</f>
        <v>7.3000644953240892E-2</v>
      </c>
      <c r="AA31" s="16">
        <f>SUM($E31:J31)/$U31</f>
        <v>0.14446952595936793</v>
      </c>
      <c r="AB31" s="16">
        <f>SUM($E31:K31)/$U31</f>
        <v>0.36738148984198643</v>
      </c>
      <c r="AC31" s="16">
        <f>SUM($E31:L31)/$U31</f>
        <v>0.6146001289906482</v>
      </c>
      <c r="AD31" s="16">
        <f>SUM($E31:M31)/$U31</f>
        <v>0.8122379877458884</v>
      </c>
      <c r="AE31" s="16">
        <f>SUM($E31:N31)/$U31</f>
        <v>0.90958561754272815</v>
      </c>
      <c r="AF31" s="16">
        <f>SUM($E31:O31)/$U31</f>
        <v>0.94804095453079651</v>
      </c>
      <c r="AG31" s="16">
        <f>SUM($E31:P31)/$U31</f>
        <v>0.96597871654305068</v>
      </c>
      <c r="AH31" s="16">
        <f>SUM($E31:Q31)/$U31</f>
        <v>0.97911963882618513</v>
      </c>
      <c r="AI31" s="16">
        <f>SUM($E31:R31)/$U31</f>
        <v>0.9942760399871009</v>
      </c>
      <c r="AJ31" s="16">
        <f>SUM($E31:S31)/$U31</f>
        <v>0.99790390196710743</v>
      </c>
      <c r="AK31" s="16">
        <f>SUM($E31:T31)/$U31</f>
        <v>1</v>
      </c>
      <c r="AL31" s="17">
        <f t="shared" si="2"/>
        <v>347.34177215189874</v>
      </c>
      <c r="AM31" s="17">
        <f t="shared" si="3"/>
        <v>453.64421979455403</v>
      </c>
      <c r="AN31" s="17">
        <f t="shared" si="4"/>
        <v>568.50907607587192</v>
      </c>
    </row>
    <row r="32" spans="1:40" x14ac:dyDescent="0.2">
      <c r="A32" s="9" t="str">
        <f t="shared" si="0"/>
        <v>30〜34歳|男|非正規</v>
      </c>
      <c r="B32" s="5" t="s">
        <v>7</v>
      </c>
      <c r="C32" s="5" t="s">
        <v>85</v>
      </c>
      <c r="D32" s="5" t="s">
        <v>43</v>
      </c>
      <c r="E32" s="6">
        <v>15200</v>
      </c>
      <c r="F32" s="6">
        <v>35000</v>
      </c>
      <c r="G32" s="6">
        <v>56500</v>
      </c>
      <c r="H32" s="6">
        <v>57500</v>
      </c>
      <c r="I32" s="6">
        <v>56400</v>
      </c>
      <c r="J32" s="6">
        <v>30400</v>
      </c>
      <c r="K32" s="6">
        <v>40700</v>
      </c>
      <c r="L32" s="6">
        <v>14900</v>
      </c>
      <c r="M32" s="6">
        <v>5700</v>
      </c>
      <c r="N32" s="6">
        <v>1500</v>
      </c>
      <c r="O32" s="6">
        <v>500</v>
      </c>
      <c r="P32" s="6">
        <v>100</v>
      </c>
      <c r="Q32" s="6">
        <v>0</v>
      </c>
      <c r="R32" s="6">
        <v>1100</v>
      </c>
      <c r="S32" s="6">
        <v>0</v>
      </c>
      <c r="T32" s="6">
        <v>1000</v>
      </c>
      <c r="U32" s="15">
        <f t="shared" si="1"/>
        <v>316500</v>
      </c>
      <c r="V32" s="16">
        <f>SUM($E32:E32)/$U32</f>
        <v>4.8025276461295417E-2</v>
      </c>
      <c r="W32" s="16">
        <f>SUM($E32:F32)/$U32</f>
        <v>0.15860979462875197</v>
      </c>
      <c r="X32" s="16">
        <f>SUM($E32:G32)/$U32</f>
        <v>0.33712480252764615</v>
      </c>
      <c r="Y32" s="16">
        <f>SUM($E32:H32)/$U32</f>
        <v>0.51879936808846761</v>
      </c>
      <c r="Z32" s="16">
        <f>SUM($E32:I32)/$U32</f>
        <v>0.69699842022116909</v>
      </c>
      <c r="AA32" s="16">
        <f>SUM($E32:J32)/$U32</f>
        <v>0.79304897314375988</v>
      </c>
      <c r="AB32" s="16">
        <f>SUM($E32:K32)/$U32</f>
        <v>0.92164296998420225</v>
      </c>
      <c r="AC32" s="16">
        <f>SUM($E32:L32)/$U32</f>
        <v>0.96872037914691944</v>
      </c>
      <c r="AD32" s="16">
        <f>SUM($E32:M32)/$U32</f>
        <v>0.98672985781990519</v>
      </c>
      <c r="AE32" s="16">
        <f>SUM($E32:N32)/$U32</f>
        <v>0.99146919431279623</v>
      </c>
      <c r="AF32" s="16">
        <f>SUM($E32:O32)/$U32</f>
        <v>0.99304897314375984</v>
      </c>
      <c r="AG32" s="16">
        <f>SUM($E32:P32)/$U32</f>
        <v>0.99336492890995265</v>
      </c>
      <c r="AH32" s="16">
        <f>SUM($E32:Q32)/$U32</f>
        <v>0.99336492890995265</v>
      </c>
      <c r="AI32" s="16">
        <f>SUM($E32:R32)/$U32</f>
        <v>0.99684044233807267</v>
      </c>
      <c r="AJ32" s="16">
        <f>SUM($E32:S32)/$U32</f>
        <v>0.99684044233807267</v>
      </c>
      <c r="AK32" s="16">
        <f>SUM($E32:T32)/$U32</f>
        <v>1</v>
      </c>
      <c r="AL32" s="17">
        <f t="shared" si="2"/>
        <v>125.59734513274336</v>
      </c>
      <c r="AM32" s="17">
        <f t="shared" si="3"/>
        <v>194.82608695652175</v>
      </c>
      <c r="AN32" s="17">
        <f t="shared" si="4"/>
        <v>277.59046052631578</v>
      </c>
    </row>
    <row r="33" spans="1:40" x14ac:dyDescent="0.2">
      <c r="A33" s="9" t="str">
        <f t="shared" si="0"/>
        <v>30〜34歳|女|正規と非正規の計</v>
      </c>
      <c r="B33" s="5" t="s">
        <v>7</v>
      </c>
      <c r="C33" s="5" t="s">
        <v>86</v>
      </c>
      <c r="D33" s="5" t="s">
        <v>13</v>
      </c>
      <c r="E33" s="6">
        <v>73700</v>
      </c>
      <c r="F33" s="6">
        <v>214300</v>
      </c>
      <c r="G33" s="6">
        <v>255500</v>
      </c>
      <c r="H33" s="6">
        <v>196100</v>
      </c>
      <c r="I33" s="6">
        <v>358300</v>
      </c>
      <c r="J33" s="6">
        <v>277000</v>
      </c>
      <c r="K33" s="6">
        <v>473400</v>
      </c>
      <c r="L33" s="6">
        <v>296500</v>
      </c>
      <c r="M33" s="6">
        <v>152200</v>
      </c>
      <c r="N33" s="6">
        <v>47200</v>
      </c>
      <c r="O33" s="6">
        <v>23400</v>
      </c>
      <c r="P33" s="6">
        <v>12100</v>
      </c>
      <c r="Q33" s="6">
        <v>8600</v>
      </c>
      <c r="R33" s="6">
        <v>5100</v>
      </c>
      <c r="S33" s="6">
        <v>800</v>
      </c>
      <c r="T33" s="6">
        <v>2200</v>
      </c>
      <c r="U33" s="15">
        <f t="shared" si="1"/>
        <v>2396400</v>
      </c>
      <c r="V33" s="16">
        <f>SUM($E33:E33)/$U33</f>
        <v>3.0754465030879651E-2</v>
      </c>
      <c r="W33" s="16">
        <f>SUM($E33:F33)/$U33</f>
        <v>0.12018027040560841</v>
      </c>
      <c r="X33" s="16">
        <f>SUM($E33:G33)/$U33</f>
        <v>0.22679853113002837</v>
      </c>
      <c r="Y33" s="16">
        <f>SUM($E33:H33)/$U33</f>
        <v>0.30862961108329162</v>
      </c>
      <c r="Z33" s="16">
        <f>SUM($E33:I33)/$U33</f>
        <v>0.45814555166082455</v>
      </c>
      <c r="AA33" s="16">
        <f>SUM($E33:J33)/$U33</f>
        <v>0.57373560340510765</v>
      </c>
      <c r="AB33" s="16">
        <f>SUM($E33:K33)/$U33</f>
        <v>0.77128192288432651</v>
      </c>
      <c r="AC33" s="16">
        <f>SUM($E33:L33)/$U33</f>
        <v>0.89500918043732269</v>
      </c>
      <c r="AD33" s="16">
        <f>SUM($E33:M33)/$U33</f>
        <v>0.95852111500584214</v>
      </c>
      <c r="AE33" s="16">
        <f>SUM($E33:N33)/$U33</f>
        <v>0.97821732598898348</v>
      </c>
      <c r="AF33" s="16">
        <f>SUM($E33:O33)/$U33</f>
        <v>0.98798197295943913</v>
      </c>
      <c r="AG33" s="16">
        <f>SUM($E33:P33)/$U33</f>
        <v>0.99303121348689705</v>
      </c>
      <c r="AH33" s="16">
        <f>SUM($E33:Q33)/$U33</f>
        <v>0.99661992989484227</v>
      </c>
      <c r="AI33" s="16">
        <f>SUM($E33:R33)/$U33</f>
        <v>0.99874812218327491</v>
      </c>
      <c r="AJ33" s="16">
        <f>SUM($E33:S33)/$U33</f>
        <v>0.99908195626773488</v>
      </c>
      <c r="AK33" s="16">
        <f>SUM($E33:T33)/$U33</f>
        <v>1</v>
      </c>
      <c r="AL33" s="17">
        <f t="shared" si="2"/>
        <v>164.17644059153494</v>
      </c>
      <c r="AM33" s="17">
        <f t="shared" si="3"/>
        <v>268.10469314079421</v>
      </c>
      <c r="AN33" s="17">
        <f t="shared" si="4"/>
        <v>389.22686945500635</v>
      </c>
    </row>
    <row r="34" spans="1:40" x14ac:dyDescent="0.2">
      <c r="A34" s="9" t="str">
        <f t="shared" si="0"/>
        <v>30〜34歳|女|正規</v>
      </c>
      <c r="B34" s="5" t="s">
        <v>7</v>
      </c>
      <c r="C34" s="5" t="s">
        <v>86</v>
      </c>
      <c r="D34" s="5" t="s">
        <v>42</v>
      </c>
      <c r="E34" s="6">
        <v>16600</v>
      </c>
      <c r="F34" s="6">
        <v>14200</v>
      </c>
      <c r="G34" s="6">
        <v>36300</v>
      </c>
      <c r="H34" s="6">
        <v>71600</v>
      </c>
      <c r="I34" s="6">
        <v>212400</v>
      </c>
      <c r="J34" s="6">
        <v>217100</v>
      </c>
      <c r="K34" s="6">
        <v>436500</v>
      </c>
      <c r="L34" s="6">
        <v>287900</v>
      </c>
      <c r="M34" s="6">
        <v>150200</v>
      </c>
      <c r="N34" s="6">
        <v>46500</v>
      </c>
      <c r="O34" s="6">
        <v>22600</v>
      </c>
      <c r="P34" s="6">
        <v>12100</v>
      </c>
      <c r="Q34" s="6">
        <v>8400</v>
      </c>
      <c r="R34" s="6">
        <v>5000</v>
      </c>
      <c r="S34" s="6">
        <v>800</v>
      </c>
      <c r="T34" s="6">
        <v>2200</v>
      </c>
      <c r="U34" s="15">
        <f t="shared" si="1"/>
        <v>1540400</v>
      </c>
      <c r="V34" s="16">
        <f>SUM($E34:E34)/$U34</f>
        <v>1.0776421708647104E-2</v>
      </c>
      <c r="W34" s="16">
        <f>SUM($E34:F34)/$U34</f>
        <v>1.9994806543754868E-2</v>
      </c>
      <c r="X34" s="16">
        <f>SUM($E34:G34)/$U34</f>
        <v>4.356011425603739E-2</v>
      </c>
      <c r="Y34" s="16">
        <f>SUM($E34:H34)/$U34</f>
        <v>9.0041547649961043E-2</v>
      </c>
      <c r="Z34" s="16">
        <f>SUM($E34:I34)/$U34</f>
        <v>0.22792781095819267</v>
      </c>
      <c r="AA34" s="16">
        <f>SUM($E34:J34)/$U34</f>
        <v>0.36886522981043884</v>
      </c>
      <c r="AB34" s="16">
        <f>SUM($E34:K34)/$U34</f>
        <v>0.65223318618540638</v>
      </c>
      <c r="AC34" s="16">
        <f>SUM($E34:L34)/$U34</f>
        <v>0.83913269280706315</v>
      </c>
      <c r="AD34" s="16">
        <f>SUM($E34:M34)/$U34</f>
        <v>0.93663983380940019</v>
      </c>
      <c r="AE34" s="16">
        <f>SUM($E34:N34)/$U34</f>
        <v>0.9668267982342249</v>
      </c>
      <c r="AF34" s="16">
        <f>SUM($E34:O34)/$U34</f>
        <v>0.98149831212672034</v>
      </c>
      <c r="AG34" s="16">
        <f>SUM($E34:P34)/$U34</f>
        <v>0.98935341469748117</v>
      </c>
      <c r="AH34" s="16">
        <f>SUM($E34:Q34)/$U34</f>
        <v>0.99480654375486888</v>
      </c>
      <c r="AI34" s="16">
        <f>SUM($E34:R34)/$U34</f>
        <v>0.99805245390807584</v>
      </c>
      <c r="AJ34" s="16">
        <f>SUM($E34:S34)/$U34</f>
        <v>0.9985717995325889</v>
      </c>
      <c r="AK34" s="16">
        <f>SUM($E34:T34)/$U34</f>
        <v>1</v>
      </c>
      <c r="AL34" s="17">
        <f t="shared" si="2"/>
        <v>257.83049286043297</v>
      </c>
      <c r="AM34" s="17">
        <f t="shared" si="3"/>
        <v>346.27720504009164</v>
      </c>
      <c r="AN34" s="17">
        <f t="shared" si="4"/>
        <v>452.30982980201458</v>
      </c>
    </row>
    <row r="35" spans="1:40" x14ac:dyDescent="0.2">
      <c r="A35" s="9" t="str">
        <f t="shared" si="0"/>
        <v>30〜34歳|女|非正規</v>
      </c>
      <c r="B35" s="5" t="s">
        <v>7</v>
      </c>
      <c r="C35" s="5" t="s">
        <v>86</v>
      </c>
      <c r="D35" s="5" t="s">
        <v>43</v>
      </c>
      <c r="E35" s="6">
        <v>57100</v>
      </c>
      <c r="F35" s="6">
        <v>200100</v>
      </c>
      <c r="G35" s="6">
        <v>219200</v>
      </c>
      <c r="H35" s="6">
        <v>124500</v>
      </c>
      <c r="I35" s="6">
        <v>145900</v>
      </c>
      <c r="J35" s="6">
        <v>59900</v>
      </c>
      <c r="K35" s="6">
        <v>36900</v>
      </c>
      <c r="L35" s="6">
        <v>8600</v>
      </c>
      <c r="M35" s="6">
        <v>2000</v>
      </c>
      <c r="N35" s="6">
        <v>700</v>
      </c>
      <c r="O35" s="6">
        <v>800</v>
      </c>
      <c r="P35" s="6">
        <v>0</v>
      </c>
      <c r="Q35" s="6">
        <v>200</v>
      </c>
      <c r="R35" s="6">
        <v>100</v>
      </c>
      <c r="S35" s="6">
        <v>0</v>
      </c>
      <c r="T35" s="6">
        <v>0</v>
      </c>
      <c r="U35" s="15">
        <f t="shared" si="1"/>
        <v>856000</v>
      </c>
      <c r="V35" s="16">
        <f>SUM($E35:E35)/$U35</f>
        <v>6.6705607476635509E-2</v>
      </c>
      <c r="W35" s="16">
        <f>SUM($E35:F35)/$U35</f>
        <v>0.30046728971962616</v>
      </c>
      <c r="X35" s="16">
        <f>SUM($E35:G35)/$U35</f>
        <v>0.55654205607476637</v>
      </c>
      <c r="Y35" s="16">
        <f>SUM($E35:H35)/$U35</f>
        <v>0.70198598130841117</v>
      </c>
      <c r="Z35" s="16">
        <f>SUM($E35:I35)/$U35</f>
        <v>0.8724299065420561</v>
      </c>
      <c r="AA35" s="16">
        <f>SUM($E35:J35)/$U35</f>
        <v>0.94240654205607477</v>
      </c>
      <c r="AB35" s="16">
        <f>SUM($E35:K35)/$U35</f>
        <v>0.98551401869158883</v>
      </c>
      <c r="AC35" s="16">
        <f>SUM($E35:L35)/$U35</f>
        <v>0.9955607476635514</v>
      </c>
      <c r="AD35" s="16">
        <f>SUM($E35:M35)/$U35</f>
        <v>0.99789719626168227</v>
      </c>
      <c r="AE35" s="16">
        <f>SUM($E35:N35)/$U35</f>
        <v>0.99871495327102799</v>
      </c>
      <c r="AF35" s="16">
        <f>SUM($E35:O35)/$U35</f>
        <v>0.99964953271028034</v>
      </c>
      <c r="AG35" s="16">
        <f>SUM($E35:P35)/$U35</f>
        <v>0.99964953271028034</v>
      </c>
      <c r="AH35" s="16">
        <f>SUM($E35:Q35)/$U35</f>
        <v>0.99988317757009348</v>
      </c>
      <c r="AI35" s="16">
        <f>SUM($E35:R35)/$U35</f>
        <v>1</v>
      </c>
      <c r="AJ35" s="16">
        <f>SUM($E35:S35)/$U35</f>
        <v>1</v>
      </c>
      <c r="AK35" s="16">
        <f>SUM($E35:T35)/$U35</f>
        <v>1</v>
      </c>
      <c r="AL35" s="17">
        <f t="shared" si="2"/>
        <v>89.205397301349336</v>
      </c>
      <c r="AM35" s="17">
        <f t="shared" si="3"/>
        <v>138.95985401459853</v>
      </c>
      <c r="AN35" s="17">
        <f t="shared" si="4"/>
        <v>214.08498971898561</v>
      </c>
    </row>
    <row r="36" spans="1:40" x14ac:dyDescent="0.2">
      <c r="A36" s="9" t="str">
        <f t="shared" si="0"/>
        <v>35〜39歳|計|正規と非正規の計</v>
      </c>
      <c r="B36" s="5" t="s">
        <v>46</v>
      </c>
      <c r="C36" s="5" t="s">
        <v>10</v>
      </c>
      <c r="D36" s="5" t="s">
        <v>13</v>
      </c>
      <c r="E36" s="6">
        <v>116100</v>
      </c>
      <c r="F36" s="6">
        <v>362700</v>
      </c>
      <c r="G36" s="6">
        <v>400400</v>
      </c>
      <c r="H36" s="6">
        <v>302100</v>
      </c>
      <c r="I36" s="6">
        <v>522300</v>
      </c>
      <c r="J36" s="6">
        <v>452900</v>
      </c>
      <c r="K36" s="6">
        <v>912500</v>
      </c>
      <c r="L36" s="6">
        <v>853200</v>
      </c>
      <c r="M36" s="6">
        <v>669900</v>
      </c>
      <c r="N36" s="6">
        <v>420200</v>
      </c>
      <c r="O36" s="6">
        <v>222100</v>
      </c>
      <c r="P36" s="6">
        <v>139700</v>
      </c>
      <c r="Q36" s="6">
        <v>66200</v>
      </c>
      <c r="R36" s="6">
        <v>87600</v>
      </c>
      <c r="S36" s="6">
        <v>16900</v>
      </c>
      <c r="T36" s="6">
        <v>24200</v>
      </c>
      <c r="U36" s="15">
        <f t="shared" si="1"/>
        <v>5569000</v>
      </c>
      <c r="V36" s="16">
        <f>SUM($E36:E36)/$U36</f>
        <v>2.0847548931585563E-2</v>
      </c>
      <c r="W36" s="16">
        <f>SUM($E36:F36)/$U36</f>
        <v>8.5975938229484641E-2</v>
      </c>
      <c r="X36" s="16">
        <f>SUM($E36:G36)/$U36</f>
        <v>0.15787394505297181</v>
      </c>
      <c r="Y36" s="16">
        <f>SUM($E36:H36)/$U36</f>
        <v>0.21212066798347998</v>
      </c>
      <c r="Z36" s="16">
        <f>SUM($E36:I36)/$U36</f>
        <v>0.30590770335787393</v>
      </c>
      <c r="AA36" s="16">
        <f>SUM($E36:J36)/$U36</f>
        <v>0.38723289639073444</v>
      </c>
      <c r="AB36" s="16">
        <f>SUM($E36:K36)/$U36</f>
        <v>0.55108637098222302</v>
      </c>
      <c r="AC36" s="16">
        <f>SUM($E36:L36)/$U36</f>
        <v>0.70429161429340992</v>
      </c>
      <c r="AD36" s="16">
        <f>SUM($E36:M36)/$U36</f>
        <v>0.82458251032501351</v>
      </c>
      <c r="AE36" s="16">
        <f>SUM($E36:N36)/$U36</f>
        <v>0.90003591309032138</v>
      </c>
      <c r="AF36" s="16">
        <f>SUM($E36:O36)/$U36</f>
        <v>0.93991739989226075</v>
      </c>
      <c r="AG36" s="16">
        <f>SUM($E36:P36)/$U36</f>
        <v>0.96500269348177414</v>
      </c>
      <c r="AH36" s="16">
        <f>SUM($E36:Q36)/$U36</f>
        <v>0.97688992637816485</v>
      </c>
      <c r="AI36" s="16">
        <f>SUM($E36:R36)/$U36</f>
        <v>0.99261985993894775</v>
      </c>
      <c r="AJ36" s="16">
        <f>SUM($E36:S36)/$U36</f>
        <v>0.99565451607110789</v>
      </c>
      <c r="AK36" s="16">
        <f>SUM($E36:T36)/$U36</f>
        <v>1</v>
      </c>
      <c r="AL36" s="17">
        <f t="shared" si="2"/>
        <v>220.19433275895079</v>
      </c>
      <c r="AM36" s="17">
        <f t="shared" si="3"/>
        <v>368.82191780821915</v>
      </c>
      <c r="AN36" s="17">
        <f t="shared" si="4"/>
        <v>537.99820868786389</v>
      </c>
    </row>
    <row r="37" spans="1:40" x14ac:dyDescent="0.2">
      <c r="A37" s="9" t="str">
        <f t="shared" si="0"/>
        <v>35〜39歳|計|正規</v>
      </c>
      <c r="B37" s="5" t="s">
        <v>46</v>
      </c>
      <c r="C37" s="5" t="s">
        <v>10</v>
      </c>
      <c r="D37" s="5" t="s">
        <v>42</v>
      </c>
      <c r="E37" s="6">
        <v>20900</v>
      </c>
      <c r="F37" s="6">
        <v>17300</v>
      </c>
      <c r="G37" s="6">
        <v>41700</v>
      </c>
      <c r="H37" s="6">
        <v>94400</v>
      </c>
      <c r="I37" s="6">
        <v>300900</v>
      </c>
      <c r="J37" s="6">
        <v>358600</v>
      </c>
      <c r="K37" s="6">
        <v>840100</v>
      </c>
      <c r="L37" s="6">
        <v>835500</v>
      </c>
      <c r="M37" s="6">
        <v>655600</v>
      </c>
      <c r="N37" s="6">
        <v>418700</v>
      </c>
      <c r="O37" s="6">
        <v>219200</v>
      </c>
      <c r="P37" s="6">
        <v>138900</v>
      </c>
      <c r="Q37" s="6">
        <v>65900</v>
      </c>
      <c r="R37" s="6">
        <v>86400</v>
      </c>
      <c r="S37" s="6">
        <v>16600</v>
      </c>
      <c r="T37" s="6">
        <v>23300</v>
      </c>
      <c r="U37" s="15">
        <f t="shared" si="1"/>
        <v>4134000</v>
      </c>
      <c r="V37" s="16">
        <f>SUM($E37:E37)/$U37</f>
        <v>5.0556361877116592E-3</v>
      </c>
      <c r="W37" s="16">
        <f>SUM($E37:F37)/$U37</f>
        <v>9.2404450895016924E-3</v>
      </c>
      <c r="X37" s="16">
        <f>SUM($E37:G37)/$U37</f>
        <v>1.9327527818093857E-2</v>
      </c>
      <c r="Y37" s="16">
        <f>SUM($E37:H37)/$U37</f>
        <v>4.216255442670537E-2</v>
      </c>
      <c r="Z37" s="16">
        <f>SUM($E37:I37)/$U37</f>
        <v>0.11494920174165457</v>
      </c>
      <c r="AA37" s="16">
        <f>SUM($E37:J37)/$U37</f>
        <v>0.20169327527818093</v>
      </c>
      <c r="AB37" s="16">
        <f>SUM($E37:K37)/$U37</f>
        <v>0.40491049830672471</v>
      </c>
      <c r="AC37" s="16">
        <f>SUM($E37:L37)/$U37</f>
        <v>0.60701499758103528</v>
      </c>
      <c r="AD37" s="16">
        <f>SUM($E37:M37)/$U37</f>
        <v>0.76560232220609581</v>
      </c>
      <c r="AE37" s="16">
        <f>SUM($E37:N37)/$U37</f>
        <v>0.86688437348814706</v>
      </c>
      <c r="AF37" s="16">
        <f>SUM($E37:O37)/$U37</f>
        <v>0.91990807934204155</v>
      </c>
      <c r="AG37" s="16">
        <f>SUM($E37:P37)/$U37</f>
        <v>0.95350749879051766</v>
      </c>
      <c r="AH37" s="16">
        <f>SUM($E37:Q37)/$U37</f>
        <v>0.9694484760522496</v>
      </c>
      <c r="AI37" s="16">
        <f>SUM($E37:R37)/$U37</f>
        <v>0.99034833091436869</v>
      </c>
      <c r="AJ37" s="16">
        <f>SUM($E37:S37)/$U37</f>
        <v>0.99436381228834059</v>
      </c>
      <c r="AK37" s="16">
        <f>SUM($E37:T37)/$U37</f>
        <v>1</v>
      </c>
      <c r="AL37" s="17">
        <f t="shared" si="2"/>
        <v>323.77097964528031</v>
      </c>
      <c r="AM37" s="17">
        <f t="shared" si="3"/>
        <v>447.04967085577499</v>
      </c>
      <c r="AN37" s="17">
        <f t="shared" si="4"/>
        <v>590.16168395363025</v>
      </c>
    </row>
    <row r="38" spans="1:40" x14ac:dyDescent="0.2">
      <c r="A38" s="9" t="str">
        <f t="shared" si="0"/>
        <v>35〜39歳|計|非正規</v>
      </c>
      <c r="B38" s="5" t="s">
        <v>46</v>
      </c>
      <c r="C38" s="5" t="s">
        <v>10</v>
      </c>
      <c r="D38" s="5" t="s">
        <v>43</v>
      </c>
      <c r="E38" s="6">
        <v>95200</v>
      </c>
      <c r="F38" s="6">
        <v>345400</v>
      </c>
      <c r="G38" s="6">
        <v>358700</v>
      </c>
      <c r="H38" s="6">
        <v>207700</v>
      </c>
      <c r="I38" s="6">
        <v>221400</v>
      </c>
      <c r="J38" s="6">
        <v>94300</v>
      </c>
      <c r="K38" s="6">
        <v>72400</v>
      </c>
      <c r="L38" s="6">
        <v>17700</v>
      </c>
      <c r="M38" s="6">
        <v>14300</v>
      </c>
      <c r="N38" s="6">
        <v>1500</v>
      </c>
      <c r="O38" s="6">
        <v>2900</v>
      </c>
      <c r="P38" s="6">
        <v>800</v>
      </c>
      <c r="Q38" s="6">
        <v>300</v>
      </c>
      <c r="R38" s="6">
        <v>1200</v>
      </c>
      <c r="S38" s="6">
        <v>300</v>
      </c>
      <c r="T38" s="6">
        <v>900</v>
      </c>
      <c r="U38" s="15">
        <f t="shared" si="1"/>
        <v>1435000</v>
      </c>
      <c r="V38" s="16">
        <f>SUM($E38:E38)/$U38</f>
        <v>6.634146341463415E-2</v>
      </c>
      <c r="W38" s="16">
        <f>SUM($E38:F38)/$U38</f>
        <v>0.30703832752613242</v>
      </c>
      <c r="X38" s="16">
        <f>SUM($E38:G38)/$U38</f>
        <v>0.55700348432055746</v>
      </c>
      <c r="Y38" s="16">
        <f>SUM($E38:H38)/$U38</f>
        <v>0.7017421602787457</v>
      </c>
      <c r="Z38" s="16">
        <f>SUM($E38:I38)/$U38</f>
        <v>0.85602787456445995</v>
      </c>
      <c r="AA38" s="16">
        <f>SUM($E38:J38)/$U38</f>
        <v>0.92174216027874567</v>
      </c>
      <c r="AB38" s="16">
        <f>SUM($E38:K38)/$U38</f>
        <v>0.97219512195121949</v>
      </c>
      <c r="AC38" s="16">
        <f>SUM($E38:L38)/$U38</f>
        <v>0.98452961672473871</v>
      </c>
      <c r="AD38" s="16">
        <f>SUM($E38:M38)/$U38</f>
        <v>0.99449477351916371</v>
      </c>
      <c r="AE38" s="16">
        <f>SUM($E38:N38)/$U38</f>
        <v>0.99554006968641118</v>
      </c>
      <c r="AF38" s="16">
        <f>SUM($E38:O38)/$U38</f>
        <v>0.9975609756097561</v>
      </c>
      <c r="AG38" s="16">
        <f>SUM($E38:P38)/$U38</f>
        <v>0.99811846689895467</v>
      </c>
      <c r="AH38" s="16">
        <f>SUM($E38:Q38)/$U38</f>
        <v>0.99832752613240416</v>
      </c>
      <c r="AI38" s="16">
        <f>SUM($E38:R38)/$U38</f>
        <v>0.99916376306620214</v>
      </c>
      <c r="AJ38" s="16">
        <f>SUM($E38:S38)/$U38</f>
        <v>0.99937282229965152</v>
      </c>
      <c r="AK38" s="16">
        <f>SUM($E38:T38)/$U38</f>
        <v>1</v>
      </c>
      <c r="AL38" s="17">
        <f t="shared" si="2"/>
        <v>88.151418645049219</v>
      </c>
      <c r="AM38" s="17">
        <f t="shared" si="3"/>
        <v>138.59771396710343</v>
      </c>
      <c r="AN38" s="17">
        <f t="shared" si="4"/>
        <v>215.63911472448058</v>
      </c>
    </row>
    <row r="39" spans="1:40" x14ac:dyDescent="0.2">
      <c r="A39" s="9" t="str">
        <f t="shared" si="0"/>
        <v>35〜39歳|男|正規と非正規の計</v>
      </c>
      <c r="B39" s="5" t="s">
        <v>46</v>
      </c>
      <c r="C39" s="5" t="s">
        <v>85</v>
      </c>
      <c r="D39" s="5" t="s">
        <v>13</v>
      </c>
      <c r="E39" s="6">
        <v>21900</v>
      </c>
      <c r="F39" s="6">
        <v>31300</v>
      </c>
      <c r="G39" s="6">
        <v>49500</v>
      </c>
      <c r="H39" s="6">
        <v>75500</v>
      </c>
      <c r="I39" s="6">
        <v>160500</v>
      </c>
      <c r="J39" s="6">
        <v>199300</v>
      </c>
      <c r="K39" s="6">
        <v>516800</v>
      </c>
      <c r="L39" s="6">
        <v>590600</v>
      </c>
      <c r="M39" s="6">
        <v>521600</v>
      </c>
      <c r="N39" s="6">
        <v>348300</v>
      </c>
      <c r="O39" s="6">
        <v>194400</v>
      </c>
      <c r="P39" s="6">
        <v>128100</v>
      </c>
      <c r="Q39" s="6">
        <v>60000</v>
      </c>
      <c r="R39" s="6">
        <v>77200</v>
      </c>
      <c r="S39" s="6">
        <v>15700</v>
      </c>
      <c r="T39" s="6">
        <v>20400</v>
      </c>
      <c r="U39" s="15">
        <f t="shared" si="1"/>
        <v>3011100</v>
      </c>
      <c r="V39" s="16">
        <f>SUM($E39:E39)/$U39</f>
        <v>7.2730895685961944E-3</v>
      </c>
      <c r="W39" s="16">
        <f>SUM($E39:F39)/$U39</f>
        <v>1.766796187439806E-2</v>
      </c>
      <c r="X39" s="16">
        <f>SUM($E39:G39)/$U39</f>
        <v>3.4107136926704529E-2</v>
      </c>
      <c r="Y39" s="16">
        <f>SUM($E39:H39)/$U39</f>
        <v>5.9181030188303278E-2</v>
      </c>
      <c r="Z39" s="16">
        <f>SUM($E39:I39)/$U39</f>
        <v>0.11248380990335757</v>
      </c>
      <c r="AA39" s="16">
        <f>SUM($E39:J39)/$U39</f>
        <v>0.17867224602304804</v>
      </c>
      <c r="AB39" s="16">
        <f>SUM($E39:K39)/$U39</f>
        <v>0.35030387566005777</v>
      </c>
      <c r="AC39" s="16">
        <f>SUM($E39:L39)/$U39</f>
        <v>0.54644482082959711</v>
      </c>
      <c r="AD39" s="16">
        <f>SUM($E39:M39)/$U39</f>
        <v>0.71967055228986088</v>
      </c>
      <c r="AE39" s="16">
        <f>SUM($E39:N39)/$U39</f>
        <v>0.83534256583972633</v>
      </c>
      <c r="AF39" s="16">
        <f>SUM($E39:O39)/$U39</f>
        <v>0.89990368968151169</v>
      </c>
      <c r="AG39" s="16">
        <f>SUM($E39:P39)/$U39</f>
        <v>0.94244628208960179</v>
      </c>
      <c r="AH39" s="16">
        <f>SUM($E39:Q39)/$U39</f>
        <v>0.96237255488027629</v>
      </c>
      <c r="AI39" s="16">
        <f>SUM($E39:R39)/$U39</f>
        <v>0.98801102587094414</v>
      </c>
      <c r="AJ39" s="16">
        <f>SUM($E39:S39)/$U39</f>
        <v>0.99322506725117066</v>
      </c>
      <c r="AK39" s="16">
        <f>SUM($E39:T39)/$U39</f>
        <v>1</v>
      </c>
      <c r="AL39" s="17">
        <f t="shared" si="2"/>
        <v>341.55863003095976</v>
      </c>
      <c r="AM39" s="17">
        <f t="shared" si="3"/>
        <v>476.32069082289195</v>
      </c>
      <c r="AN39" s="17">
        <f t="shared" si="4"/>
        <v>626.22021246052248</v>
      </c>
    </row>
    <row r="40" spans="1:40" x14ac:dyDescent="0.2">
      <c r="A40" s="9" t="str">
        <f t="shared" si="0"/>
        <v>35〜39歳|男|正規</v>
      </c>
      <c r="B40" s="5" t="s">
        <v>46</v>
      </c>
      <c r="C40" s="5" t="s">
        <v>85</v>
      </c>
      <c r="D40" s="5" t="s">
        <v>42</v>
      </c>
      <c r="E40" s="6">
        <v>6800</v>
      </c>
      <c r="F40" s="6">
        <v>4500</v>
      </c>
      <c r="G40" s="6">
        <v>9900</v>
      </c>
      <c r="H40" s="6">
        <v>26100</v>
      </c>
      <c r="I40" s="6">
        <v>98900</v>
      </c>
      <c r="J40" s="6">
        <v>166000</v>
      </c>
      <c r="K40" s="6">
        <v>482000</v>
      </c>
      <c r="L40" s="6">
        <v>579500</v>
      </c>
      <c r="M40" s="6">
        <v>513600</v>
      </c>
      <c r="N40" s="6">
        <v>347100</v>
      </c>
      <c r="O40" s="6">
        <v>192500</v>
      </c>
      <c r="P40" s="6">
        <v>127800</v>
      </c>
      <c r="Q40" s="6">
        <v>59700</v>
      </c>
      <c r="R40" s="6">
        <v>76000</v>
      </c>
      <c r="S40" s="6">
        <v>15400</v>
      </c>
      <c r="T40" s="6">
        <v>20300</v>
      </c>
      <c r="U40" s="15">
        <f t="shared" si="1"/>
        <v>2726100</v>
      </c>
      <c r="V40" s="16">
        <f>SUM($E40:E40)/$U40</f>
        <v>2.4944059278823229E-3</v>
      </c>
      <c r="W40" s="16">
        <f>SUM($E40:F40)/$U40</f>
        <v>4.1451157330985658E-3</v>
      </c>
      <c r="X40" s="16">
        <f>SUM($E40:G40)/$U40</f>
        <v>7.7766773045742999E-3</v>
      </c>
      <c r="Y40" s="16">
        <f>SUM($E40:H40)/$U40</f>
        <v>1.7350794174828509E-2</v>
      </c>
      <c r="Z40" s="16">
        <f>SUM($E40:I40)/$U40</f>
        <v>5.3629727449469936E-2</v>
      </c>
      <c r="AA40" s="16">
        <f>SUM($E40:J40)/$U40</f>
        <v>0.11452257804189135</v>
      </c>
      <c r="AB40" s="16">
        <f>SUM($E40:K40)/$U40</f>
        <v>0.29133193940060892</v>
      </c>
      <c r="AC40" s="16">
        <f>SUM($E40:L40)/$U40</f>
        <v>0.50390667987234505</v>
      </c>
      <c r="AD40" s="16">
        <f>SUM($E40:M40)/$U40</f>
        <v>0.69230769230769229</v>
      </c>
      <c r="AE40" s="16">
        <f>SUM($E40:N40)/$U40</f>
        <v>0.81963244195003848</v>
      </c>
      <c r="AF40" s="16">
        <f>SUM($E40:O40)/$U40</f>
        <v>0.89024613917317785</v>
      </c>
      <c r="AG40" s="16">
        <f>SUM($E40:P40)/$U40</f>
        <v>0.93712629764131905</v>
      </c>
      <c r="AH40" s="16">
        <f>SUM($E40:Q40)/$U40</f>
        <v>0.95902571439052131</v>
      </c>
      <c r="AI40" s="16">
        <f>SUM($E40:R40)/$U40</f>
        <v>0.98690436887861777</v>
      </c>
      <c r="AJ40" s="16">
        <f>SUM($E40:S40)/$U40</f>
        <v>0.99255346465646899</v>
      </c>
      <c r="AK40" s="16">
        <f>SUM($E40:T40)/$U40</f>
        <v>1</v>
      </c>
      <c r="AL40" s="17">
        <f t="shared" si="2"/>
        <v>376.62344398340247</v>
      </c>
      <c r="AM40" s="17">
        <f t="shared" si="3"/>
        <v>498.16220880069022</v>
      </c>
      <c r="AN40" s="17">
        <f t="shared" si="4"/>
        <v>645.3111495246327</v>
      </c>
    </row>
    <row r="41" spans="1:40" x14ac:dyDescent="0.2">
      <c r="A41" s="9" t="str">
        <f t="shared" ref="A41:A72" si="5">B41&amp;"|"&amp;C41&amp;"|"&amp;D41</f>
        <v>35〜39歳|男|非正規</v>
      </c>
      <c r="B41" s="5" t="s">
        <v>46</v>
      </c>
      <c r="C41" s="5" t="s">
        <v>85</v>
      </c>
      <c r="D41" s="5" t="s">
        <v>43</v>
      </c>
      <c r="E41" s="6">
        <v>15100</v>
      </c>
      <c r="F41" s="6">
        <v>26800</v>
      </c>
      <c r="G41" s="6">
        <v>39600</v>
      </c>
      <c r="H41" s="6">
        <v>49400</v>
      </c>
      <c r="I41" s="6">
        <v>61600</v>
      </c>
      <c r="J41" s="6">
        <v>33300</v>
      </c>
      <c r="K41" s="6">
        <v>34800</v>
      </c>
      <c r="L41" s="6">
        <v>11100</v>
      </c>
      <c r="M41" s="6">
        <v>8000</v>
      </c>
      <c r="N41" s="6">
        <v>1200</v>
      </c>
      <c r="O41" s="6">
        <v>1900</v>
      </c>
      <c r="P41" s="6">
        <v>300</v>
      </c>
      <c r="Q41" s="6">
        <v>300</v>
      </c>
      <c r="R41" s="6">
        <v>1200</v>
      </c>
      <c r="S41" s="6">
        <v>300</v>
      </c>
      <c r="T41" s="6">
        <v>100</v>
      </c>
      <c r="U41" s="15">
        <f t="shared" ref="U41:U72" si="6">SUM(E41:T41)</f>
        <v>285000</v>
      </c>
      <c r="V41" s="16">
        <f>SUM($E41:E41)/$U41</f>
        <v>5.2982456140350874E-2</v>
      </c>
      <c r="W41" s="16">
        <f>SUM($E41:F41)/$U41</f>
        <v>0.14701754385964913</v>
      </c>
      <c r="X41" s="16">
        <f>SUM($E41:G41)/$U41</f>
        <v>0.28596491228070176</v>
      </c>
      <c r="Y41" s="16">
        <f>SUM($E41:H41)/$U41</f>
        <v>0.45929824561403509</v>
      </c>
      <c r="Z41" s="16">
        <f>SUM($E41:I41)/$U41</f>
        <v>0.67543859649122806</v>
      </c>
      <c r="AA41" s="16">
        <f>SUM($E41:J41)/$U41</f>
        <v>0.79228070175438592</v>
      </c>
      <c r="AB41" s="16">
        <f>SUM($E41:K41)/$U41</f>
        <v>0.91438596491228075</v>
      </c>
      <c r="AC41" s="16">
        <f>SUM($E41:L41)/$U41</f>
        <v>0.95333333333333337</v>
      </c>
      <c r="AD41" s="16">
        <f>SUM($E41:M41)/$U41</f>
        <v>0.98140350877192983</v>
      </c>
      <c r="AE41" s="16">
        <f>SUM($E41:N41)/$U41</f>
        <v>0.98561403508771928</v>
      </c>
      <c r="AF41" s="16">
        <f>SUM($E41:O41)/$U41</f>
        <v>0.99228070175438599</v>
      </c>
      <c r="AG41" s="16">
        <f>SUM($E41:P41)/$U41</f>
        <v>0.99333333333333329</v>
      </c>
      <c r="AH41" s="16">
        <f>SUM($E41:Q41)/$U41</f>
        <v>0.99438596491228071</v>
      </c>
      <c r="AI41" s="16">
        <f>SUM($E41:R41)/$U41</f>
        <v>0.99859649122807015</v>
      </c>
      <c r="AJ41" s="16">
        <f>SUM($E41:S41)/$U41</f>
        <v>0.99964912280701756</v>
      </c>
      <c r="AK41" s="16">
        <f>SUM($E41:T41)/$U41</f>
        <v>1</v>
      </c>
      <c r="AL41" s="17">
        <f t="shared" ref="AL41:AL72" si="7">INDEX($E$6:$T$6,(COUNTIF($V41:$AK41,"&lt;"&amp;0.25)+1))+(0.25-IF((COUNTIF($V41:$AK41,"&lt;"&amp;0.25)+1)=1,0,INDEX($V41:$AK41,(COUNTIF($V41:$AK41,"&lt;"&amp;0.25)+1)-1)))/(INDEX($E41:$T41,(COUNTIF($V41:$AK41,"&lt;"&amp;0.25)+1))/$U41)*INDEX($E$7:$T$7,(COUNTIF($V41:$AK41,"&lt;"&amp;0.25)+1))</f>
        <v>137.0580808080808</v>
      </c>
      <c r="AM41" s="17">
        <f t="shared" ref="AM41:AM72" si="8">INDEX($E$6:$T$6,(COUNTIF($V41:$AK41,"&lt;"&amp;0.5)+1))+(0.5-IF((COUNTIF($V41:$AK41,"&lt;"&amp;0.5)+1)=1,0,INDEX($V41:$AK41,(COUNTIF($V41:$AK41,"&lt;"&amp;0.5)+1)-1)))/(INDEX($E41:$T41,(COUNTIF($V41:$AK41,"&lt;"&amp;0.5)+1))/$U41)*INDEX($E$7:$T$7,(COUNTIF($V41:$AK41,"&lt;"&amp;0.5)+1))</f>
        <v>209.41558441558442</v>
      </c>
      <c r="AN41" s="17">
        <f t="shared" ref="AN41:AN72" si="9">INDEX($E$6:$T$6,(COUNTIF($V41:$AK41,"&lt;"&amp;0.75)+1))+(0.75-IF((COUNTIF($V41:$AK41,"&lt;"&amp;0.75)+1)=1,0,INDEX($V41:$AK41,(COUNTIF($V41:$AK41,"&lt;"&amp;0.75)+1)-1)))/(INDEX($E41:$T41,(COUNTIF($V41:$AK41,"&lt;"&amp;0.75)+1))/$U41)*INDEX($E$7:$T$7,(COUNTIF($V41:$AK41,"&lt;"&amp;0.75)+1))</f>
        <v>281.9069069069069</v>
      </c>
    </row>
    <row r="42" spans="1:40" x14ac:dyDescent="0.2">
      <c r="A42" s="9" t="str">
        <f t="shared" si="5"/>
        <v>35〜39歳|女|正規と非正規の計</v>
      </c>
      <c r="B42" s="5" t="s">
        <v>46</v>
      </c>
      <c r="C42" s="5" t="s">
        <v>86</v>
      </c>
      <c r="D42" s="5" t="s">
        <v>13</v>
      </c>
      <c r="E42" s="6">
        <v>94200</v>
      </c>
      <c r="F42" s="6">
        <v>331500</v>
      </c>
      <c r="G42" s="6">
        <v>351000</v>
      </c>
      <c r="H42" s="6">
        <v>226500</v>
      </c>
      <c r="I42" s="6">
        <v>361800</v>
      </c>
      <c r="J42" s="6">
        <v>253500</v>
      </c>
      <c r="K42" s="6">
        <v>395700</v>
      </c>
      <c r="L42" s="6">
        <v>262600</v>
      </c>
      <c r="M42" s="6">
        <v>148300</v>
      </c>
      <c r="N42" s="6">
        <v>72100</v>
      </c>
      <c r="O42" s="6">
        <v>27600</v>
      </c>
      <c r="P42" s="6">
        <v>11700</v>
      </c>
      <c r="Q42" s="6">
        <v>6200</v>
      </c>
      <c r="R42" s="6">
        <v>10400</v>
      </c>
      <c r="S42" s="6">
        <v>1200</v>
      </c>
      <c r="T42" s="6">
        <v>3700</v>
      </c>
      <c r="U42" s="15">
        <f t="shared" si="6"/>
        <v>2558000</v>
      </c>
      <c r="V42" s="16">
        <f>SUM($E42:E42)/$U42</f>
        <v>3.6825645035183735E-2</v>
      </c>
      <c r="W42" s="16">
        <f>SUM($E42:F42)/$U42</f>
        <v>0.16641907740422204</v>
      </c>
      <c r="X42" s="16">
        <f>SUM($E42:G42)/$U42</f>
        <v>0.30363565285379202</v>
      </c>
      <c r="Y42" s="16">
        <f>SUM($E42:H42)/$U42</f>
        <v>0.39218139171227523</v>
      </c>
      <c r="Z42" s="16">
        <f>SUM($E42:I42)/$U42</f>
        <v>0.53362001563721662</v>
      </c>
      <c r="AA42" s="16">
        <f>SUM($E42:J42)/$U42</f>
        <v>0.63272087568412827</v>
      </c>
      <c r="AB42" s="16">
        <f>SUM($E42:K42)/$U42</f>
        <v>0.78741204065676307</v>
      </c>
      <c r="AC42" s="16">
        <f>SUM($E42:L42)/$U42</f>
        <v>0.89007036747458956</v>
      </c>
      <c r="AD42" s="16">
        <f>SUM($E42:M42)/$U42</f>
        <v>0.94804534792806883</v>
      </c>
      <c r="AE42" s="16">
        <f>SUM($E42:N42)/$U42</f>
        <v>0.9762314308053166</v>
      </c>
      <c r="AF42" s="16">
        <f>SUM($E42:O42)/$U42</f>
        <v>0.98702111024237682</v>
      </c>
      <c r="AG42" s="16">
        <f>SUM($E42:P42)/$U42</f>
        <v>0.9915949960906959</v>
      </c>
      <c r="AH42" s="16">
        <f>SUM($E42:Q42)/$U42</f>
        <v>0.99401876465989059</v>
      </c>
      <c r="AI42" s="16">
        <f>SUM($E42:R42)/$U42</f>
        <v>0.99808444096950744</v>
      </c>
      <c r="AJ42" s="16">
        <f>SUM($E42:S42)/$U42</f>
        <v>0.99855355746677088</v>
      </c>
      <c r="AK42" s="16">
        <f>SUM($E42:T42)/$U42</f>
        <v>1</v>
      </c>
      <c r="AL42" s="17">
        <f t="shared" si="7"/>
        <v>130.45584045584047</v>
      </c>
      <c r="AM42" s="17">
        <f t="shared" si="8"/>
        <v>238.11498065229409</v>
      </c>
      <c r="AN42" s="17">
        <f t="shared" si="9"/>
        <v>375.81501137225166</v>
      </c>
    </row>
    <row r="43" spans="1:40" x14ac:dyDescent="0.2">
      <c r="A43" s="9" t="str">
        <f t="shared" si="5"/>
        <v>35〜39歳|女|正規</v>
      </c>
      <c r="B43" s="5" t="s">
        <v>46</v>
      </c>
      <c r="C43" s="5" t="s">
        <v>86</v>
      </c>
      <c r="D43" s="5" t="s">
        <v>42</v>
      </c>
      <c r="E43" s="6">
        <v>14100</v>
      </c>
      <c r="F43" s="6">
        <v>12800</v>
      </c>
      <c r="G43" s="6">
        <v>31900</v>
      </c>
      <c r="H43" s="6">
        <v>68200</v>
      </c>
      <c r="I43" s="6">
        <v>202000</v>
      </c>
      <c r="J43" s="6">
        <v>192500</v>
      </c>
      <c r="K43" s="6">
        <v>358100</v>
      </c>
      <c r="L43" s="6">
        <v>256000</v>
      </c>
      <c r="M43" s="6">
        <v>142000</v>
      </c>
      <c r="N43" s="6">
        <v>71700</v>
      </c>
      <c r="O43" s="6">
        <v>26600</v>
      </c>
      <c r="P43" s="6">
        <v>11100</v>
      </c>
      <c r="Q43" s="6">
        <v>6200</v>
      </c>
      <c r="R43" s="6">
        <v>10400</v>
      </c>
      <c r="S43" s="6">
        <v>1200</v>
      </c>
      <c r="T43" s="6">
        <v>3000</v>
      </c>
      <c r="U43" s="15">
        <f t="shared" si="6"/>
        <v>1407800</v>
      </c>
      <c r="V43" s="16">
        <f>SUM($E43:E43)/$U43</f>
        <v>1.0015627219775535E-2</v>
      </c>
      <c r="W43" s="16">
        <f>SUM($E43:F43)/$U43</f>
        <v>1.9107827816451199E-2</v>
      </c>
      <c r="X43" s="16">
        <f>SUM($E43:G43)/$U43</f>
        <v>4.1767296490978829E-2</v>
      </c>
      <c r="Y43" s="16">
        <f>SUM($E43:H43)/$U43</f>
        <v>9.021167779514136E-2</v>
      </c>
      <c r="Z43" s="16">
        <f>SUM($E43:I43)/$U43</f>
        <v>0.23369796846142918</v>
      </c>
      <c r="AA43" s="16">
        <f>SUM($E43:J43)/$U43</f>
        <v>0.37043614149737181</v>
      </c>
      <c r="AB43" s="16">
        <f>SUM($E43:K43)/$U43</f>
        <v>0.62480465975280575</v>
      </c>
      <c r="AC43" s="16">
        <f>SUM($E43:L43)/$U43</f>
        <v>0.80664867168631904</v>
      </c>
      <c r="AD43" s="16">
        <f>SUM($E43:M43)/$U43</f>
        <v>0.90751527205568971</v>
      </c>
      <c r="AE43" s="16">
        <f>SUM($E43:N43)/$U43</f>
        <v>0.95844580196050577</v>
      </c>
      <c r="AF43" s="16">
        <f>SUM($E43:O43)/$U43</f>
        <v>0.97734053132547238</v>
      </c>
      <c r="AG43" s="16">
        <f>SUM($E43:P43)/$U43</f>
        <v>0.985225174030402</v>
      </c>
      <c r="AH43" s="16">
        <f>SUM($E43:Q43)/$U43</f>
        <v>0.98962920869441684</v>
      </c>
      <c r="AI43" s="16">
        <f>SUM($E43:R43)/$U43</f>
        <v>0.99701662167921579</v>
      </c>
      <c r="AJ43" s="16">
        <f>SUM($E43:S43)/$U43</f>
        <v>0.99786901548515416</v>
      </c>
      <c r="AK43" s="16">
        <f>SUM($E43:T43)/$U43</f>
        <v>1</v>
      </c>
      <c r="AL43" s="17">
        <f t="shared" si="7"/>
        <v>255.96103896103895</v>
      </c>
      <c r="AM43" s="17">
        <f t="shared" si="8"/>
        <v>350.93549287908405</v>
      </c>
      <c r="AN43" s="17">
        <f t="shared" si="9"/>
        <v>468.84765625</v>
      </c>
    </row>
    <row r="44" spans="1:40" x14ac:dyDescent="0.2">
      <c r="A44" s="9" t="str">
        <f t="shared" si="5"/>
        <v>35〜39歳|女|非正規</v>
      </c>
      <c r="B44" s="5" t="s">
        <v>46</v>
      </c>
      <c r="C44" s="5" t="s">
        <v>86</v>
      </c>
      <c r="D44" s="5" t="s">
        <v>43</v>
      </c>
      <c r="E44" s="6">
        <v>80100</v>
      </c>
      <c r="F44" s="6">
        <v>318700</v>
      </c>
      <c r="G44" s="6">
        <v>319100</v>
      </c>
      <c r="H44" s="6">
        <v>158300</v>
      </c>
      <c r="I44" s="6">
        <v>159800</v>
      </c>
      <c r="J44" s="6">
        <v>61000</v>
      </c>
      <c r="K44" s="6">
        <v>37600</v>
      </c>
      <c r="L44" s="6">
        <v>6600</v>
      </c>
      <c r="M44" s="6">
        <v>6300</v>
      </c>
      <c r="N44" s="6">
        <v>400</v>
      </c>
      <c r="O44" s="6">
        <v>1000</v>
      </c>
      <c r="P44" s="6">
        <v>600</v>
      </c>
      <c r="Q44" s="6">
        <v>0</v>
      </c>
      <c r="R44" s="6">
        <v>0</v>
      </c>
      <c r="S44" s="6">
        <v>0</v>
      </c>
      <c r="T44" s="6">
        <v>700</v>
      </c>
      <c r="U44" s="15">
        <f t="shared" si="6"/>
        <v>1150200</v>
      </c>
      <c r="V44" s="16">
        <f>SUM($E44:E44)/$U44</f>
        <v>6.9640062597809083E-2</v>
      </c>
      <c r="W44" s="16">
        <f>SUM($E44:F44)/$U44</f>
        <v>0.34672230916362373</v>
      </c>
      <c r="X44" s="16">
        <f>SUM($E44:G44)/$U44</f>
        <v>0.62415232133541998</v>
      </c>
      <c r="Y44" s="16">
        <f>SUM($E44:H44)/$U44</f>
        <v>0.76178055990262561</v>
      </c>
      <c r="Z44" s="16">
        <f>SUM($E44:I44)/$U44</f>
        <v>0.90071291949226218</v>
      </c>
      <c r="AA44" s="16">
        <f>SUM($E44:J44)/$U44</f>
        <v>0.95374717440445145</v>
      </c>
      <c r="AB44" s="16">
        <f>SUM($E44:K44)/$U44</f>
        <v>0.98643714136671878</v>
      </c>
      <c r="AC44" s="16">
        <f>SUM($E44:L44)/$U44</f>
        <v>0.99217527386541471</v>
      </c>
      <c r="AD44" s="16">
        <f>SUM($E44:M44)/$U44</f>
        <v>0.99765258215962438</v>
      </c>
      <c r="AE44" s="16">
        <f>SUM($E44:N44)/$U44</f>
        <v>0.99800034776560598</v>
      </c>
      <c r="AF44" s="16">
        <f>SUM($E44:O44)/$U44</f>
        <v>0.99886976178055986</v>
      </c>
      <c r="AG44" s="16">
        <f>SUM($E44:P44)/$U44</f>
        <v>0.99939141018953226</v>
      </c>
      <c r="AH44" s="16">
        <f>SUM($E44:Q44)/$U44</f>
        <v>0.99939141018953226</v>
      </c>
      <c r="AI44" s="16">
        <f>SUM($E44:R44)/$U44</f>
        <v>0.99939141018953226</v>
      </c>
      <c r="AJ44" s="16">
        <f>SUM($E44:S44)/$U44</f>
        <v>0.99939141018953226</v>
      </c>
      <c r="AK44" s="16">
        <f>SUM($E44:T44)/$U44</f>
        <v>1</v>
      </c>
      <c r="AL44" s="17">
        <f t="shared" si="7"/>
        <v>82.546281769689358</v>
      </c>
      <c r="AM44" s="17">
        <f t="shared" si="8"/>
        <v>127.62456910059542</v>
      </c>
      <c r="AN44" s="17">
        <f t="shared" si="9"/>
        <v>195.72015161086543</v>
      </c>
    </row>
    <row r="45" spans="1:40" x14ac:dyDescent="0.2">
      <c r="A45" s="9" t="str">
        <f t="shared" si="5"/>
        <v>40〜44歳|計|正規と非正規の計</v>
      </c>
      <c r="B45" s="5" t="s">
        <v>47</v>
      </c>
      <c r="C45" s="5" t="s">
        <v>10</v>
      </c>
      <c r="D45" s="5" t="s">
        <v>13</v>
      </c>
      <c r="E45" s="6">
        <v>131300</v>
      </c>
      <c r="F45" s="6">
        <v>501600</v>
      </c>
      <c r="G45" s="6">
        <v>495700</v>
      </c>
      <c r="H45" s="6">
        <v>309100</v>
      </c>
      <c r="I45" s="6">
        <v>505900</v>
      </c>
      <c r="J45" s="6">
        <v>416500</v>
      </c>
      <c r="K45" s="6">
        <v>871400</v>
      </c>
      <c r="L45" s="6">
        <v>849700</v>
      </c>
      <c r="M45" s="6">
        <v>642700</v>
      </c>
      <c r="N45" s="6">
        <v>515600</v>
      </c>
      <c r="O45" s="6">
        <v>338200</v>
      </c>
      <c r="P45" s="6">
        <v>179100</v>
      </c>
      <c r="Q45" s="6">
        <v>106200</v>
      </c>
      <c r="R45" s="6">
        <v>139500</v>
      </c>
      <c r="S45" s="6">
        <v>37100</v>
      </c>
      <c r="T45" s="6">
        <v>43300</v>
      </c>
      <c r="U45" s="15">
        <f t="shared" si="6"/>
        <v>6082900</v>
      </c>
      <c r="V45" s="16">
        <f>SUM($E45:E45)/$U45</f>
        <v>2.1585099212546647E-2</v>
      </c>
      <c r="W45" s="16">
        <f>SUM($E45:F45)/$U45</f>
        <v>0.10404576764372257</v>
      </c>
      <c r="X45" s="16">
        <f>SUM($E45:G45)/$U45</f>
        <v>0.18553650397014582</v>
      </c>
      <c r="Y45" s="16">
        <f>SUM($E45:H45)/$U45</f>
        <v>0.23635108254286608</v>
      </c>
      <c r="Z45" s="16">
        <f>SUM($E45:I45)/$U45</f>
        <v>0.31951865064360752</v>
      </c>
      <c r="AA45" s="16">
        <f>SUM($E45:J45)/$U45</f>
        <v>0.38798928142826611</v>
      </c>
      <c r="AB45" s="16">
        <f>SUM($E45:K45)/$U45</f>
        <v>0.53124332144207531</v>
      </c>
      <c r="AC45" s="16">
        <f>SUM($E45:L45)/$U45</f>
        <v>0.67092998405365867</v>
      </c>
      <c r="AD45" s="16">
        <f>SUM($E45:M45)/$U45</f>
        <v>0.77658682536290258</v>
      </c>
      <c r="AE45" s="16">
        <f>SUM($E45:N45)/$U45</f>
        <v>0.86134902760196619</v>
      </c>
      <c r="AF45" s="16">
        <f>SUM($E45:O45)/$U45</f>
        <v>0.91694750858965302</v>
      </c>
      <c r="AG45" s="16">
        <f>SUM($E45:P45)/$U45</f>
        <v>0.94639070180341611</v>
      </c>
      <c r="AH45" s="16">
        <f>SUM($E45:Q45)/$U45</f>
        <v>0.96384947968896417</v>
      </c>
      <c r="AI45" s="16">
        <f>SUM($E45:R45)/$U45</f>
        <v>0.98678262013184503</v>
      </c>
      <c r="AJ45" s="16">
        <f>SUM($E45:S45)/$U45</f>
        <v>0.9928816847227474</v>
      </c>
      <c r="AK45" s="16">
        <f>SUM($E45:T45)/$U45</f>
        <v>1</v>
      </c>
      <c r="AL45" s="17">
        <f t="shared" si="7"/>
        <v>208.20567305791658</v>
      </c>
      <c r="AM45" s="17">
        <f t="shared" si="8"/>
        <v>378.19026853339454</v>
      </c>
      <c r="AN45" s="17">
        <f t="shared" si="9"/>
        <v>574.83662673097865</v>
      </c>
    </row>
    <row r="46" spans="1:40" x14ac:dyDescent="0.2">
      <c r="A46" s="9" t="str">
        <f t="shared" si="5"/>
        <v>40〜44歳|計|正規</v>
      </c>
      <c r="B46" s="5" t="s">
        <v>47</v>
      </c>
      <c r="C46" s="5" t="s">
        <v>10</v>
      </c>
      <c r="D46" s="5" t="s">
        <v>42</v>
      </c>
      <c r="E46" s="6">
        <v>14200</v>
      </c>
      <c r="F46" s="6">
        <v>20700</v>
      </c>
      <c r="G46" s="6">
        <v>43800</v>
      </c>
      <c r="H46" s="6">
        <v>93400</v>
      </c>
      <c r="I46" s="6">
        <v>283300</v>
      </c>
      <c r="J46" s="6">
        <v>309600</v>
      </c>
      <c r="K46" s="6">
        <v>770700</v>
      </c>
      <c r="L46" s="6">
        <v>823800</v>
      </c>
      <c r="M46" s="6">
        <v>634200</v>
      </c>
      <c r="N46" s="6">
        <v>509100</v>
      </c>
      <c r="O46" s="6">
        <v>337500</v>
      </c>
      <c r="P46" s="6">
        <v>177700</v>
      </c>
      <c r="Q46" s="6">
        <v>105800</v>
      </c>
      <c r="R46" s="6">
        <v>137600</v>
      </c>
      <c r="S46" s="6">
        <v>36700</v>
      </c>
      <c r="T46" s="6">
        <v>43000</v>
      </c>
      <c r="U46" s="15">
        <f t="shared" si="6"/>
        <v>4341100</v>
      </c>
      <c r="V46" s="16">
        <f>SUM($E46:E46)/$U46</f>
        <v>3.2710603303310222E-3</v>
      </c>
      <c r="W46" s="16">
        <f>SUM($E46:F46)/$U46</f>
        <v>8.0394370090530048E-3</v>
      </c>
      <c r="X46" s="16">
        <f>SUM($E46:G46)/$U46</f>
        <v>1.8129045633595173E-2</v>
      </c>
      <c r="Y46" s="16">
        <f>SUM($E46:H46)/$U46</f>
        <v>3.9644329778166822E-2</v>
      </c>
      <c r="Z46" s="16">
        <f>SUM($E46:I46)/$U46</f>
        <v>0.10490428693188363</v>
      </c>
      <c r="AA46" s="16">
        <f>SUM($E46:J46)/$U46</f>
        <v>0.17622261638755155</v>
      </c>
      <c r="AB46" s="16">
        <f>SUM($E46:K46)/$U46</f>
        <v>0.35375826403446131</v>
      </c>
      <c r="AC46" s="16">
        <f>SUM($E46:L46)/$U46</f>
        <v>0.54352583446591873</v>
      </c>
      <c r="AD46" s="16">
        <f>SUM($E46:M46)/$U46</f>
        <v>0.68961783879661842</v>
      </c>
      <c r="AE46" s="16">
        <f>SUM($E46:N46)/$U46</f>
        <v>0.80689226232982425</v>
      </c>
      <c r="AF46" s="16">
        <f>SUM($E46:O46)/$U46</f>
        <v>0.88463753426550873</v>
      </c>
      <c r="AG46" s="16">
        <f>SUM($E46:P46)/$U46</f>
        <v>0.92557185966690469</v>
      </c>
      <c r="AH46" s="16">
        <f>SUM($E46:Q46)/$U46</f>
        <v>0.94994356269148372</v>
      </c>
      <c r="AI46" s="16">
        <f>SUM($E46:R46)/$U46</f>
        <v>0.98164059800511394</v>
      </c>
      <c r="AJ46" s="16">
        <f>SUM($E46:S46)/$U46</f>
        <v>0.99009467646449056</v>
      </c>
      <c r="AK46" s="16">
        <f>SUM($E46:T46)/$U46</f>
        <v>1</v>
      </c>
      <c r="AL46" s="17">
        <f t="shared" si="7"/>
        <v>341.55637731932012</v>
      </c>
      <c r="AM46" s="17">
        <f t="shared" si="8"/>
        <v>477.063607671765</v>
      </c>
      <c r="AN46" s="17">
        <f t="shared" si="9"/>
        <v>651.48791985857395</v>
      </c>
    </row>
    <row r="47" spans="1:40" x14ac:dyDescent="0.2">
      <c r="A47" s="9" t="str">
        <f t="shared" si="5"/>
        <v>40〜44歳|計|非正規</v>
      </c>
      <c r="B47" s="5" t="s">
        <v>47</v>
      </c>
      <c r="C47" s="5" t="s">
        <v>10</v>
      </c>
      <c r="D47" s="5" t="s">
        <v>43</v>
      </c>
      <c r="E47" s="6">
        <v>117100</v>
      </c>
      <c r="F47" s="6">
        <v>480900</v>
      </c>
      <c r="G47" s="6">
        <v>451900</v>
      </c>
      <c r="H47" s="6">
        <v>215700</v>
      </c>
      <c r="I47" s="6">
        <v>222600</v>
      </c>
      <c r="J47" s="6">
        <v>106900</v>
      </c>
      <c r="K47" s="6">
        <v>100700</v>
      </c>
      <c r="L47" s="6">
        <v>25900</v>
      </c>
      <c r="M47" s="6">
        <v>8500</v>
      </c>
      <c r="N47" s="6">
        <v>6500</v>
      </c>
      <c r="O47" s="6">
        <v>700</v>
      </c>
      <c r="P47" s="6">
        <v>1400</v>
      </c>
      <c r="Q47" s="6">
        <v>400</v>
      </c>
      <c r="R47" s="6">
        <v>1900</v>
      </c>
      <c r="S47" s="6">
        <v>400</v>
      </c>
      <c r="T47" s="6">
        <v>300</v>
      </c>
      <c r="U47" s="15">
        <f t="shared" si="6"/>
        <v>1741800</v>
      </c>
      <c r="V47" s="16">
        <f>SUM($E47:E47)/$U47</f>
        <v>6.7229303019864503E-2</v>
      </c>
      <c r="W47" s="16">
        <f>SUM($E47:F47)/$U47</f>
        <v>0.34332299919623377</v>
      </c>
      <c r="X47" s="16">
        <f>SUM($E47:G47)/$U47</f>
        <v>0.60276725226776895</v>
      </c>
      <c r="Y47" s="16">
        <f>SUM($E47:H47)/$U47</f>
        <v>0.72660466184406935</v>
      </c>
      <c r="Z47" s="16">
        <f>SUM($E47:I47)/$U47</f>
        <v>0.85440349064186472</v>
      </c>
      <c r="AA47" s="16">
        <f>SUM($E47:J47)/$U47</f>
        <v>0.9157767826386497</v>
      </c>
      <c r="AB47" s="16">
        <f>SUM($E47:K47)/$U47</f>
        <v>0.97359053852336663</v>
      </c>
      <c r="AC47" s="16">
        <f>SUM($E47:L47)/$U47</f>
        <v>0.98846021357216673</v>
      </c>
      <c r="AD47" s="16">
        <f>SUM($E47:M47)/$U47</f>
        <v>0.99334022275806633</v>
      </c>
      <c r="AE47" s="16">
        <f>SUM($E47:N47)/$U47</f>
        <v>0.99707199448846018</v>
      </c>
      <c r="AF47" s="16">
        <f>SUM($E47:O47)/$U47</f>
        <v>0.99747387759788719</v>
      </c>
      <c r="AG47" s="16">
        <f>SUM($E47:P47)/$U47</f>
        <v>0.99827764381674133</v>
      </c>
      <c r="AH47" s="16">
        <f>SUM($E47:Q47)/$U47</f>
        <v>0.99850729130784244</v>
      </c>
      <c r="AI47" s="16">
        <f>SUM($E47:R47)/$U47</f>
        <v>0.99959811689057299</v>
      </c>
      <c r="AJ47" s="16">
        <f>SUM($E47:S47)/$U47</f>
        <v>0.99982776438167409</v>
      </c>
      <c r="AK47" s="16">
        <f>SUM($E47:T47)/$U47</f>
        <v>1</v>
      </c>
      <c r="AL47" s="17">
        <f t="shared" si="7"/>
        <v>83.099396964025786</v>
      </c>
      <c r="AM47" s="17">
        <f t="shared" si="8"/>
        <v>130.19473334808586</v>
      </c>
      <c r="AN47" s="17">
        <f t="shared" si="9"/>
        <v>209.15318957771788</v>
      </c>
    </row>
    <row r="48" spans="1:40" x14ac:dyDescent="0.2">
      <c r="A48" s="9" t="str">
        <f t="shared" si="5"/>
        <v>40〜44歳|男|正規と非正規の計</v>
      </c>
      <c r="B48" s="5" t="s">
        <v>47</v>
      </c>
      <c r="C48" s="5" t="s">
        <v>85</v>
      </c>
      <c r="D48" s="5" t="s">
        <v>13</v>
      </c>
      <c r="E48" s="6">
        <v>23300</v>
      </c>
      <c r="F48" s="6">
        <v>33400</v>
      </c>
      <c r="G48" s="6">
        <v>52000</v>
      </c>
      <c r="H48" s="6">
        <v>73100</v>
      </c>
      <c r="I48" s="6">
        <v>157100</v>
      </c>
      <c r="J48" s="6">
        <v>171000</v>
      </c>
      <c r="K48" s="6">
        <v>481500</v>
      </c>
      <c r="L48" s="6">
        <v>584300</v>
      </c>
      <c r="M48" s="6">
        <v>482300</v>
      </c>
      <c r="N48" s="6">
        <v>415500</v>
      </c>
      <c r="O48" s="6">
        <v>289700</v>
      </c>
      <c r="P48" s="6">
        <v>161000</v>
      </c>
      <c r="Q48" s="6">
        <v>93400</v>
      </c>
      <c r="R48" s="6">
        <v>125700</v>
      </c>
      <c r="S48" s="6">
        <v>33000</v>
      </c>
      <c r="T48" s="6">
        <v>37400</v>
      </c>
      <c r="U48" s="15">
        <f t="shared" si="6"/>
        <v>3213700</v>
      </c>
      <c r="V48" s="16">
        <f>SUM($E48:E48)/$U48</f>
        <v>7.2502100382736412E-3</v>
      </c>
      <c r="W48" s="16">
        <f>SUM($E48:F48)/$U48</f>
        <v>1.7643214985841864E-2</v>
      </c>
      <c r="X48" s="16">
        <f>SUM($E48:G48)/$U48</f>
        <v>3.3823941251516942E-2</v>
      </c>
      <c r="Y48" s="16">
        <f>SUM($E48:H48)/$U48</f>
        <v>5.6570308367302487E-2</v>
      </c>
      <c r="Z48" s="16">
        <f>SUM($E48:I48)/$U48</f>
        <v>0.10545477175840931</v>
      </c>
      <c r="AA48" s="16">
        <f>SUM($E48:J48)/$U48</f>
        <v>0.15866446774745621</v>
      </c>
      <c r="AB48" s="16">
        <f>SUM($E48:K48)/$U48</f>
        <v>0.30849176961135139</v>
      </c>
      <c r="AC48" s="16">
        <f>SUM($E48:L48)/$U48</f>
        <v>0.49030712263123505</v>
      </c>
      <c r="AD48" s="16">
        <f>SUM($E48:M48)/$U48</f>
        <v>0.64038335874537133</v>
      </c>
      <c r="AE48" s="16">
        <f>SUM($E48:N48)/$U48</f>
        <v>0.76967358496437133</v>
      </c>
      <c r="AF48" s="16">
        <f>SUM($E48:O48)/$U48</f>
        <v>0.85981890033294961</v>
      </c>
      <c r="AG48" s="16">
        <f>SUM($E48:P48)/$U48</f>
        <v>0.90991691819398202</v>
      </c>
      <c r="AH48" s="16">
        <f>SUM($E48:Q48)/$U48</f>
        <v>0.93897999190963688</v>
      </c>
      <c r="AI48" s="16">
        <f>SUM($E48:R48)/$U48</f>
        <v>0.97809378597877839</v>
      </c>
      <c r="AJ48" s="16">
        <f>SUM($E48:S48)/$U48</f>
        <v>0.98836232380122602</v>
      </c>
      <c r="AK48" s="16">
        <f>SUM($E48:T48)/$U48</f>
        <v>1</v>
      </c>
      <c r="AL48" s="17">
        <f t="shared" si="7"/>
        <v>360.96053997923156</v>
      </c>
      <c r="AM48" s="17">
        <f t="shared" si="8"/>
        <v>506.45863570391873</v>
      </c>
      <c r="AN48" s="17">
        <f t="shared" si="9"/>
        <v>684.78339350180511</v>
      </c>
    </row>
    <row r="49" spans="1:40" x14ac:dyDescent="0.2">
      <c r="A49" s="9" t="str">
        <f t="shared" si="5"/>
        <v>40〜44歳|男|正規</v>
      </c>
      <c r="B49" s="5" t="s">
        <v>47</v>
      </c>
      <c r="C49" s="5" t="s">
        <v>85</v>
      </c>
      <c r="D49" s="5" t="s">
        <v>42</v>
      </c>
      <c r="E49" s="6">
        <v>7300</v>
      </c>
      <c r="F49" s="6">
        <v>6400</v>
      </c>
      <c r="G49" s="6">
        <v>11400</v>
      </c>
      <c r="H49" s="6">
        <v>27600</v>
      </c>
      <c r="I49" s="6">
        <v>97800</v>
      </c>
      <c r="J49" s="6">
        <v>133600</v>
      </c>
      <c r="K49" s="6">
        <v>434600</v>
      </c>
      <c r="L49" s="6">
        <v>571300</v>
      </c>
      <c r="M49" s="6">
        <v>477300</v>
      </c>
      <c r="N49" s="6">
        <v>411700</v>
      </c>
      <c r="O49" s="6">
        <v>289100</v>
      </c>
      <c r="P49" s="6">
        <v>160600</v>
      </c>
      <c r="Q49" s="6">
        <v>93000</v>
      </c>
      <c r="R49" s="6">
        <v>124400</v>
      </c>
      <c r="S49" s="6">
        <v>32600</v>
      </c>
      <c r="T49" s="6">
        <v>37200</v>
      </c>
      <c r="U49" s="15">
        <f t="shared" si="6"/>
        <v>2915900</v>
      </c>
      <c r="V49" s="16">
        <f>SUM($E49:E49)/$U49</f>
        <v>2.5035152097122671E-3</v>
      </c>
      <c r="W49" s="16">
        <f>SUM($E49:F49)/$U49</f>
        <v>4.6983778593230217E-3</v>
      </c>
      <c r="X49" s="16">
        <f>SUM($E49:G49)/$U49</f>
        <v>8.6079769539421785E-3</v>
      </c>
      <c r="Y49" s="16">
        <f>SUM($E49:H49)/$U49</f>
        <v>1.807332213038856E-2</v>
      </c>
      <c r="Z49" s="16">
        <f>SUM($E49:I49)/$U49</f>
        <v>5.1613566994752905E-2</v>
      </c>
      <c r="AA49" s="16">
        <f>SUM($E49:J49)/$U49</f>
        <v>9.7431324805377417E-2</v>
      </c>
      <c r="AB49" s="16">
        <f>SUM($E49:K49)/$U49</f>
        <v>0.24647621660550773</v>
      </c>
      <c r="AC49" s="16">
        <f>SUM($E49:L49)/$U49</f>
        <v>0.44240200281216779</v>
      </c>
      <c r="AD49" s="16">
        <f>SUM($E49:M49)/$U49</f>
        <v>0.60609074385266981</v>
      </c>
      <c r="AE49" s="16">
        <f>SUM($E49:N49)/$U49</f>
        <v>0.74728214273466165</v>
      </c>
      <c r="AF49" s="16">
        <f>SUM($E49:O49)/$U49</f>
        <v>0.84642820398504748</v>
      </c>
      <c r="AG49" s="16">
        <f>SUM($E49:P49)/$U49</f>
        <v>0.9015055385987174</v>
      </c>
      <c r="AH49" s="16">
        <f>SUM($E49:Q49)/$U49</f>
        <v>0.93339963647587365</v>
      </c>
      <c r="AI49" s="16">
        <f>SUM($E49:R49)/$U49</f>
        <v>0.97606227922768274</v>
      </c>
      <c r="AJ49" s="16">
        <f>SUM($E49:S49)/$U49</f>
        <v>0.98724236084913752</v>
      </c>
      <c r="AK49" s="16">
        <f>SUM($E49:T49)/$U49</f>
        <v>1</v>
      </c>
      <c r="AL49" s="17">
        <f t="shared" si="7"/>
        <v>401.79852966917559</v>
      </c>
      <c r="AM49" s="17">
        <f t="shared" si="8"/>
        <v>535.18751309448987</v>
      </c>
      <c r="AN49" s="17">
        <f t="shared" si="9"/>
        <v>702.74126599792464</v>
      </c>
    </row>
    <row r="50" spans="1:40" x14ac:dyDescent="0.2">
      <c r="A50" s="9" t="str">
        <f t="shared" si="5"/>
        <v>40〜44歳|男|非正規</v>
      </c>
      <c r="B50" s="5" t="s">
        <v>47</v>
      </c>
      <c r="C50" s="5" t="s">
        <v>85</v>
      </c>
      <c r="D50" s="5" t="s">
        <v>43</v>
      </c>
      <c r="E50" s="6">
        <v>16000</v>
      </c>
      <c r="F50" s="6">
        <v>27000</v>
      </c>
      <c r="G50" s="6">
        <v>40600</v>
      </c>
      <c r="H50" s="6">
        <v>45500</v>
      </c>
      <c r="I50" s="6">
        <v>59300</v>
      </c>
      <c r="J50" s="6">
        <v>37400</v>
      </c>
      <c r="K50" s="6">
        <v>46900</v>
      </c>
      <c r="L50" s="6">
        <v>13000</v>
      </c>
      <c r="M50" s="6">
        <v>5000</v>
      </c>
      <c r="N50" s="6">
        <v>3800</v>
      </c>
      <c r="O50" s="6">
        <v>600</v>
      </c>
      <c r="P50" s="6">
        <v>400</v>
      </c>
      <c r="Q50" s="6">
        <v>400</v>
      </c>
      <c r="R50" s="6">
        <v>1300</v>
      </c>
      <c r="S50" s="6">
        <v>400</v>
      </c>
      <c r="T50" s="6">
        <v>200</v>
      </c>
      <c r="U50" s="15">
        <f t="shared" si="6"/>
        <v>297800</v>
      </c>
      <c r="V50" s="16">
        <f>SUM($E50:E50)/$U50</f>
        <v>5.3727333781061114E-2</v>
      </c>
      <c r="W50" s="16">
        <f>SUM($E50:F50)/$U50</f>
        <v>0.14439220953660176</v>
      </c>
      <c r="X50" s="16">
        <f>SUM($E50:G50)/$U50</f>
        <v>0.2807253190060443</v>
      </c>
      <c r="Y50" s="16">
        <f>SUM($E50:H50)/$U50</f>
        <v>0.43351242444593685</v>
      </c>
      <c r="Z50" s="16">
        <f>SUM($E50:I50)/$U50</f>
        <v>0.63263935527199466</v>
      </c>
      <c r="AA50" s="16">
        <f>SUM($E50:J50)/$U50</f>
        <v>0.75822699798522497</v>
      </c>
      <c r="AB50" s="16">
        <f>SUM($E50:K50)/$U50</f>
        <v>0.91571524513096036</v>
      </c>
      <c r="AC50" s="16">
        <f>SUM($E50:L50)/$U50</f>
        <v>0.95936870382807249</v>
      </c>
      <c r="AD50" s="16">
        <f>SUM($E50:M50)/$U50</f>
        <v>0.97615849563465418</v>
      </c>
      <c r="AE50" s="16">
        <f>SUM($E50:N50)/$U50</f>
        <v>0.98891873740765612</v>
      </c>
      <c r="AF50" s="16">
        <f>SUM($E50:O50)/$U50</f>
        <v>0.99093351242444594</v>
      </c>
      <c r="AG50" s="16">
        <f>SUM($E50:P50)/$U50</f>
        <v>0.99227669576897248</v>
      </c>
      <c r="AH50" s="16">
        <f>SUM($E50:Q50)/$U50</f>
        <v>0.99361987911349903</v>
      </c>
      <c r="AI50" s="16">
        <f>SUM($E50:R50)/$U50</f>
        <v>0.99798522498321018</v>
      </c>
      <c r="AJ50" s="16">
        <f>SUM($E50:S50)/$U50</f>
        <v>0.99932840832773673</v>
      </c>
      <c r="AK50" s="16">
        <f>SUM($E50:T50)/$U50</f>
        <v>1</v>
      </c>
      <c r="AL50" s="17">
        <f t="shared" si="7"/>
        <v>138.73152709359607</v>
      </c>
      <c r="AM50" s="17">
        <f t="shared" si="8"/>
        <v>216.6947723440135</v>
      </c>
      <c r="AN50" s="17">
        <f t="shared" si="9"/>
        <v>296.72459893048125</v>
      </c>
    </row>
    <row r="51" spans="1:40" x14ac:dyDescent="0.2">
      <c r="A51" s="9" t="str">
        <f t="shared" si="5"/>
        <v>40〜44歳|女|正規と非正規の計</v>
      </c>
      <c r="B51" s="5" t="s">
        <v>47</v>
      </c>
      <c r="C51" s="5" t="s">
        <v>86</v>
      </c>
      <c r="D51" s="5" t="s">
        <v>13</v>
      </c>
      <c r="E51" s="6">
        <v>108000</v>
      </c>
      <c r="F51" s="6">
        <v>468200</v>
      </c>
      <c r="G51" s="6">
        <v>443700</v>
      </c>
      <c r="H51" s="6">
        <v>236000</v>
      </c>
      <c r="I51" s="6">
        <v>348700</v>
      </c>
      <c r="J51" s="6">
        <v>245500</v>
      </c>
      <c r="K51" s="6">
        <v>389900</v>
      </c>
      <c r="L51" s="6">
        <v>265400</v>
      </c>
      <c r="M51" s="6">
        <v>160400</v>
      </c>
      <c r="N51" s="6">
        <v>100100</v>
      </c>
      <c r="O51" s="6">
        <v>48500</v>
      </c>
      <c r="P51" s="6">
        <v>18100</v>
      </c>
      <c r="Q51" s="6">
        <v>12800</v>
      </c>
      <c r="R51" s="6">
        <v>13700</v>
      </c>
      <c r="S51" s="6">
        <v>4100</v>
      </c>
      <c r="T51" s="6">
        <v>6000</v>
      </c>
      <c r="U51" s="15">
        <f t="shared" si="6"/>
        <v>2869100</v>
      </c>
      <c r="V51" s="16">
        <f>SUM($E51:E51)/$U51</f>
        <v>3.7642466278623957E-2</v>
      </c>
      <c r="W51" s="16">
        <f>SUM($E51:F51)/$U51</f>
        <v>0.20082952842354745</v>
      </c>
      <c r="X51" s="16">
        <f>SUM($E51:G51)/$U51</f>
        <v>0.35547732738489424</v>
      </c>
      <c r="Y51" s="16">
        <f>SUM($E51:H51)/$U51</f>
        <v>0.43773308703077618</v>
      </c>
      <c r="Z51" s="16">
        <f>SUM($E51:I51)/$U51</f>
        <v>0.55926945732111111</v>
      </c>
      <c r="AA51" s="16">
        <f>SUM($E51:J51)/$U51</f>
        <v>0.64483635983409426</v>
      </c>
      <c r="AB51" s="16">
        <f>SUM($E51:K51)/$U51</f>
        <v>0.78073263392701542</v>
      </c>
      <c r="AC51" s="16">
        <f>SUM($E51:L51)/$U51</f>
        <v>0.8732355093931895</v>
      </c>
      <c r="AD51" s="16">
        <f>SUM($E51:M51)/$U51</f>
        <v>0.9291415426440347</v>
      </c>
      <c r="AE51" s="16">
        <f>SUM($E51:N51)/$U51</f>
        <v>0.96403053222264823</v>
      </c>
      <c r="AF51" s="16">
        <f>SUM($E51:O51)/$U51</f>
        <v>0.98093478791258581</v>
      </c>
      <c r="AG51" s="16">
        <f>SUM($E51:P51)/$U51</f>
        <v>0.98724338642779963</v>
      </c>
      <c r="AH51" s="16">
        <f>SUM($E51:Q51)/$U51</f>
        <v>0.99170471576452546</v>
      </c>
      <c r="AI51" s="16">
        <f>SUM($E51:R51)/$U51</f>
        <v>0.99647973232023979</v>
      </c>
      <c r="AJ51" s="16">
        <f>SUM($E51:S51)/$U51</f>
        <v>0.99790875187340977</v>
      </c>
      <c r="AK51" s="16">
        <f>SUM($E51:T51)/$U51</f>
        <v>1</v>
      </c>
      <c r="AL51" s="17">
        <f t="shared" si="7"/>
        <v>115.89756592292089</v>
      </c>
      <c r="AM51" s="17">
        <f t="shared" si="8"/>
        <v>225.61657585316891</v>
      </c>
      <c r="AN51" s="17">
        <f t="shared" si="9"/>
        <v>377.3852269812773</v>
      </c>
    </row>
    <row r="52" spans="1:40" x14ac:dyDescent="0.2">
      <c r="A52" s="9" t="str">
        <f t="shared" si="5"/>
        <v>40〜44歳|女|正規</v>
      </c>
      <c r="B52" s="5" t="s">
        <v>47</v>
      </c>
      <c r="C52" s="5" t="s">
        <v>86</v>
      </c>
      <c r="D52" s="5" t="s">
        <v>42</v>
      </c>
      <c r="E52" s="6">
        <v>6900</v>
      </c>
      <c r="F52" s="6">
        <v>14300</v>
      </c>
      <c r="G52" s="6">
        <v>32500</v>
      </c>
      <c r="H52" s="6">
        <v>65800</v>
      </c>
      <c r="I52" s="6">
        <v>185500</v>
      </c>
      <c r="J52" s="6">
        <v>176000</v>
      </c>
      <c r="K52" s="6">
        <v>336100</v>
      </c>
      <c r="L52" s="6">
        <v>252500</v>
      </c>
      <c r="M52" s="6">
        <v>156900</v>
      </c>
      <c r="N52" s="6">
        <v>97400</v>
      </c>
      <c r="O52" s="6">
        <v>48400</v>
      </c>
      <c r="P52" s="6">
        <v>17100</v>
      </c>
      <c r="Q52" s="6">
        <v>12800</v>
      </c>
      <c r="R52" s="6">
        <v>13100</v>
      </c>
      <c r="S52" s="6">
        <v>4100</v>
      </c>
      <c r="T52" s="6">
        <v>5900</v>
      </c>
      <c r="U52" s="15">
        <f t="shared" si="6"/>
        <v>1425300</v>
      </c>
      <c r="V52" s="16">
        <f>SUM($E52:E52)/$U52</f>
        <v>4.8410860871395496E-3</v>
      </c>
      <c r="W52" s="16">
        <f>SUM($E52:F52)/$U52</f>
        <v>1.4874061601066442E-2</v>
      </c>
      <c r="X52" s="16">
        <f>SUM($E52:G52)/$U52</f>
        <v>3.7676278678173018E-2</v>
      </c>
      <c r="Y52" s="16">
        <f>SUM($E52:H52)/$U52</f>
        <v>8.3841998175822635E-2</v>
      </c>
      <c r="Z52" s="16">
        <f>SUM($E52:I52)/$U52</f>
        <v>0.213990037185154</v>
      </c>
      <c r="AA52" s="16">
        <f>SUM($E52:J52)/$U52</f>
        <v>0.3374728127411773</v>
      </c>
      <c r="AB52" s="16">
        <f>SUM($E52:K52)/$U52</f>
        <v>0.57328281765242406</v>
      </c>
      <c r="AC52" s="16">
        <f>SUM($E52:L52)/$U52</f>
        <v>0.75043850417455971</v>
      </c>
      <c r="AD52" s="16">
        <f>SUM($E52:M52)/$U52</f>
        <v>0.86052059215603738</v>
      </c>
      <c r="AE52" s="16">
        <f>SUM($E52:N52)/$U52</f>
        <v>0.92885708271942746</v>
      </c>
      <c r="AF52" s="16">
        <f>SUM($E52:O52)/$U52</f>
        <v>0.96281484599733391</v>
      </c>
      <c r="AG52" s="16">
        <f>SUM($E52:P52)/$U52</f>
        <v>0.97481232021328845</v>
      </c>
      <c r="AH52" s="16">
        <f>SUM($E52:Q52)/$U52</f>
        <v>0.98379288570827195</v>
      </c>
      <c r="AI52" s="16">
        <f>SUM($E52:R52)/$U52</f>
        <v>0.99298393320704414</v>
      </c>
      <c r="AJ52" s="16">
        <f>SUM($E52:S52)/$U52</f>
        <v>0.99586052059215602</v>
      </c>
      <c r="AK52" s="16">
        <f>SUM($E52:T52)/$U52</f>
        <v>1</v>
      </c>
      <c r="AL52" s="17">
        <f t="shared" si="7"/>
        <v>264.58096590909093</v>
      </c>
      <c r="AM52" s="17">
        <f t="shared" si="8"/>
        <v>368.92293960130911</v>
      </c>
      <c r="AN52" s="17">
        <f t="shared" si="9"/>
        <v>499.75247524752473</v>
      </c>
    </row>
    <row r="53" spans="1:40" x14ac:dyDescent="0.2">
      <c r="A53" s="9" t="str">
        <f t="shared" si="5"/>
        <v>40〜44歳|女|非正規</v>
      </c>
      <c r="B53" s="5" t="s">
        <v>47</v>
      </c>
      <c r="C53" s="5" t="s">
        <v>86</v>
      </c>
      <c r="D53" s="5" t="s">
        <v>43</v>
      </c>
      <c r="E53" s="6">
        <v>101100</v>
      </c>
      <c r="F53" s="6">
        <v>453900</v>
      </c>
      <c r="G53" s="6">
        <v>411200</v>
      </c>
      <c r="H53" s="6">
        <v>170200</v>
      </c>
      <c r="I53" s="6">
        <v>163200</v>
      </c>
      <c r="J53" s="6">
        <v>69500</v>
      </c>
      <c r="K53" s="6">
        <v>53800</v>
      </c>
      <c r="L53" s="6">
        <v>12900</v>
      </c>
      <c r="M53" s="6">
        <v>3500</v>
      </c>
      <c r="N53" s="6">
        <v>2700</v>
      </c>
      <c r="O53" s="6">
        <v>100</v>
      </c>
      <c r="P53" s="6">
        <v>1000</v>
      </c>
      <c r="Q53" s="6">
        <v>0</v>
      </c>
      <c r="R53" s="6">
        <v>600</v>
      </c>
      <c r="S53" s="6">
        <v>0</v>
      </c>
      <c r="T53" s="6">
        <v>100</v>
      </c>
      <c r="U53" s="15">
        <f t="shared" si="6"/>
        <v>1443800</v>
      </c>
      <c r="V53" s="16">
        <f>SUM($E53:E53)/$U53</f>
        <v>7.0023548968001115E-2</v>
      </c>
      <c r="W53" s="16">
        <f>SUM($E53:F53)/$U53</f>
        <v>0.3844022717827954</v>
      </c>
      <c r="X53" s="16">
        <f>SUM($E53:G53)/$U53</f>
        <v>0.66920626125502147</v>
      </c>
      <c r="Y53" s="16">
        <f>SUM($E53:H53)/$U53</f>
        <v>0.78708962460174536</v>
      </c>
      <c r="Z53" s="16">
        <f>SUM($E53:I53)/$U53</f>
        <v>0.90012467100706473</v>
      </c>
      <c r="AA53" s="16">
        <f>SUM($E53:J53)/$U53</f>
        <v>0.94826153206815345</v>
      </c>
      <c r="AB53" s="16">
        <f>SUM($E53:K53)/$U53</f>
        <v>0.98552431084637759</v>
      </c>
      <c r="AC53" s="16">
        <f>SUM($E53:L53)/$U53</f>
        <v>0.99445906635268044</v>
      </c>
      <c r="AD53" s="16">
        <f>SUM($E53:M53)/$U53</f>
        <v>0.99688322482338276</v>
      </c>
      <c r="AE53" s="16">
        <f>SUM($E53:N53)/$U53</f>
        <v>0.99875328992935308</v>
      </c>
      <c r="AF53" s="16">
        <f>SUM($E53:O53)/$U53</f>
        <v>0.9988225515999446</v>
      </c>
      <c r="AG53" s="16">
        <f>SUM($E53:P53)/$U53</f>
        <v>0.99951516830585951</v>
      </c>
      <c r="AH53" s="16">
        <f>SUM($E53:Q53)/$U53</f>
        <v>0.99951516830585951</v>
      </c>
      <c r="AI53" s="16">
        <f>SUM($E53:R53)/$U53</f>
        <v>0.99993073832940849</v>
      </c>
      <c r="AJ53" s="16">
        <f>SUM($E53:S53)/$U53</f>
        <v>0.99993073832940849</v>
      </c>
      <c r="AK53" s="16">
        <f>SUM($E53:T53)/$U53</f>
        <v>1</v>
      </c>
      <c r="AL53" s="17">
        <f t="shared" si="7"/>
        <v>78.624146287728578</v>
      </c>
      <c r="AM53" s="17">
        <f t="shared" si="8"/>
        <v>120.2942607003891</v>
      </c>
      <c r="AN53" s="17">
        <f t="shared" si="9"/>
        <v>184.26850763807286</v>
      </c>
    </row>
    <row r="54" spans="1:40" x14ac:dyDescent="0.2">
      <c r="A54" s="9" t="str">
        <f t="shared" si="5"/>
        <v>45〜49歳|計|正規と非正規の計</v>
      </c>
      <c r="B54" s="5" t="s">
        <v>48</v>
      </c>
      <c r="C54" s="5" t="s">
        <v>10</v>
      </c>
      <c r="D54" s="5" t="s">
        <v>13</v>
      </c>
      <c r="E54" s="6">
        <v>146300</v>
      </c>
      <c r="F54" s="6">
        <v>601400</v>
      </c>
      <c r="G54" s="6">
        <v>635100</v>
      </c>
      <c r="H54" s="6">
        <v>373700</v>
      </c>
      <c r="I54" s="6">
        <v>574200</v>
      </c>
      <c r="J54" s="6">
        <v>456500</v>
      </c>
      <c r="K54" s="6">
        <v>948100</v>
      </c>
      <c r="L54" s="6">
        <v>882300</v>
      </c>
      <c r="M54" s="6">
        <v>728700</v>
      </c>
      <c r="N54" s="6">
        <v>590100</v>
      </c>
      <c r="O54" s="6">
        <v>452700</v>
      </c>
      <c r="P54" s="6">
        <v>280600</v>
      </c>
      <c r="Q54" s="6">
        <v>170300</v>
      </c>
      <c r="R54" s="6">
        <v>229000</v>
      </c>
      <c r="S54" s="6">
        <v>57100</v>
      </c>
      <c r="T54" s="6">
        <v>45300</v>
      </c>
      <c r="U54" s="15">
        <f t="shared" si="6"/>
        <v>7171400</v>
      </c>
      <c r="V54" s="16">
        <f>SUM($E54:E54)/$U54</f>
        <v>2.040047968318599E-2</v>
      </c>
      <c r="W54" s="16">
        <f>SUM($E54:F54)/$U54</f>
        <v>0.10426137155924924</v>
      </c>
      <c r="X54" s="16">
        <f>SUM($E54:G54)/$U54</f>
        <v>0.19282148534456311</v>
      </c>
      <c r="Y54" s="16">
        <f>SUM($E54:H54)/$U54</f>
        <v>0.24493125470619403</v>
      </c>
      <c r="Z54" s="16">
        <f>SUM($E54:I54)/$U54</f>
        <v>0.32499930278606687</v>
      </c>
      <c r="AA54" s="16">
        <f>SUM($E54:J54)/$U54</f>
        <v>0.38865493488021863</v>
      </c>
      <c r="AB54" s="16">
        <f>SUM($E54:K54)/$U54</f>
        <v>0.52086064087904738</v>
      </c>
      <c r="AC54" s="16">
        <f>SUM($E54:L54)/$U54</f>
        <v>0.64389101151797412</v>
      </c>
      <c r="AD54" s="16">
        <f>SUM($E54:M54)/$U54</f>
        <v>0.74550297013135514</v>
      </c>
      <c r="AE54" s="16">
        <f>SUM($E54:N54)/$U54</f>
        <v>0.8277881585185598</v>
      </c>
      <c r="AF54" s="16">
        <f>SUM($E54:O54)/$U54</f>
        <v>0.89091390802353798</v>
      </c>
      <c r="AG54" s="16">
        <f>SUM($E54:P54)/$U54</f>
        <v>0.9300415539504141</v>
      </c>
      <c r="AH54" s="16">
        <f>SUM($E54:Q54)/$U54</f>
        <v>0.9537886605125917</v>
      </c>
      <c r="AI54" s="16">
        <f>SUM($E54:R54)/$U54</f>
        <v>0.98572105864963611</v>
      </c>
      <c r="AJ54" s="16">
        <f>SUM($E54:S54)/$U54</f>
        <v>0.9936832417659035</v>
      </c>
      <c r="AK54" s="16">
        <f>SUM($E54:T54)/$U54</f>
        <v>1</v>
      </c>
      <c r="AL54" s="17">
        <f t="shared" si="7"/>
        <v>203.16527342389412</v>
      </c>
      <c r="AM54" s="17">
        <f t="shared" si="8"/>
        <v>384.22107372640016</v>
      </c>
      <c r="AN54" s="17">
        <f t="shared" si="9"/>
        <v>605.46517539400099</v>
      </c>
    </row>
    <row r="55" spans="1:40" x14ac:dyDescent="0.2">
      <c r="A55" s="9" t="str">
        <f t="shared" si="5"/>
        <v>45〜49歳|計|正規</v>
      </c>
      <c r="B55" s="5" t="s">
        <v>48</v>
      </c>
      <c r="C55" s="5" t="s">
        <v>10</v>
      </c>
      <c r="D55" s="5" t="s">
        <v>42</v>
      </c>
      <c r="E55" s="6">
        <v>19600</v>
      </c>
      <c r="F55" s="6">
        <v>21900</v>
      </c>
      <c r="G55" s="6">
        <v>47800</v>
      </c>
      <c r="H55" s="6">
        <v>95600</v>
      </c>
      <c r="I55" s="6">
        <v>287900</v>
      </c>
      <c r="J55" s="6">
        <v>325900</v>
      </c>
      <c r="K55" s="6">
        <v>838500</v>
      </c>
      <c r="L55" s="6">
        <v>844300</v>
      </c>
      <c r="M55" s="6">
        <v>715000</v>
      </c>
      <c r="N55" s="6">
        <v>585400</v>
      </c>
      <c r="O55" s="6">
        <v>450600</v>
      </c>
      <c r="P55" s="6">
        <v>279100</v>
      </c>
      <c r="Q55" s="6">
        <v>169200</v>
      </c>
      <c r="R55" s="6">
        <v>228100</v>
      </c>
      <c r="S55" s="6">
        <v>57000</v>
      </c>
      <c r="T55" s="6">
        <v>43700</v>
      </c>
      <c r="U55" s="15">
        <f t="shared" si="6"/>
        <v>5009600</v>
      </c>
      <c r="V55" s="16">
        <f>SUM($E55:E55)/$U55</f>
        <v>3.9124880229958478E-3</v>
      </c>
      <c r="W55" s="16">
        <f>SUM($E55:F55)/$U55</f>
        <v>8.2840945384861069E-3</v>
      </c>
      <c r="X55" s="16">
        <f>SUM($E55:G55)/$U55</f>
        <v>1.7825774512935166E-2</v>
      </c>
      <c r="Y55" s="16">
        <f>SUM($E55:H55)/$U55</f>
        <v>3.6909134461833283E-2</v>
      </c>
      <c r="Z55" s="16">
        <f>SUM($E55:I55)/$U55</f>
        <v>9.4378792717981469E-2</v>
      </c>
      <c r="AA55" s="16">
        <f>SUM($E55:J55)/$U55</f>
        <v>0.1594338869370808</v>
      </c>
      <c r="AB55" s="16">
        <f>SUM($E55:K55)/$U55</f>
        <v>0.3268125199616736</v>
      </c>
      <c r="AC55" s="16">
        <f>SUM($E55:L55)/$U55</f>
        <v>0.49534893005429576</v>
      </c>
      <c r="AD55" s="16">
        <f>SUM($E55:M55)/$U55</f>
        <v>0.63807489619929736</v>
      </c>
      <c r="AE55" s="16">
        <f>SUM($E55:N55)/$U55</f>
        <v>0.7549305333759182</v>
      </c>
      <c r="AF55" s="16">
        <f>SUM($E55:O55)/$U55</f>
        <v>0.84487783455764931</v>
      </c>
      <c r="AG55" s="16">
        <f>SUM($E55:P55)/$U55</f>
        <v>0.9005908655381667</v>
      </c>
      <c r="AH55" s="16">
        <f>SUM($E55:Q55)/$U55</f>
        <v>0.93436601724688595</v>
      </c>
      <c r="AI55" s="16">
        <f>SUM($E55:R55)/$U55</f>
        <v>0.97989859469817953</v>
      </c>
      <c r="AJ55" s="16">
        <f>SUM($E55:S55)/$U55</f>
        <v>0.99127674864260618</v>
      </c>
      <c r="AK55" s="16">
        <f>SUM($E55:T55)/$U55</f>
        <v>1</v>
      </c>
      <c r="AL55" s="17">
        <f t="shared" si="7"/>
        <v>354.10852713178298</v>
      </c>
      <c r="AM55" s="17">
        <f t="shared" si="8"/>
        <v>503.25874125874128</v>
      </c>
      <c r="AN55" s="17">
        <f t="shared" si="9"/>
        <v>695.78066279467032</v>
      </c>
    </row>
    <row r="56" spans="1:40" x14ac:dyDescent="0.2">
      <c r="A56" s="9" t="str">
        <f t="shared" si="5"/>
        <v>45〜49歳|計|非正規</v>
      </c>
      <c r="B56" s="5" t="s">
        <v>48</v>
      </c>
      <c r="C56" s="5" t="s">
        <v>10</v>
      </c>
      <c r="D56" s="5" t="s">
        <v>43</v>
      </c>
      <c r="E56" s="6">
        <v>126700</v>
      </c>
      <c r="F56" s="6">
        <v>579500</v>
      </c>
      <c r="G56" s="6">
        <v>587300</v>
      </c>
      <c r="H56" s="6">
        <v>278100</v>
      </c>
      <c r="I56" s="6">
        <v>286300</v>
      </c>
      <c r="J56" s="6">
        <v>130600</v>
      </c>
      <c r="K56" s="6">
        <v>109600</v>
      </c>
      <c r="L56" s="6">
        <v>38000</v>
      </c>
      <c r="M56" s="6">
        <v>13700</v>
      </c>
      <c r="N56" s="6">
        <v>4700</v>
      </c>
      <c r="O56" s="6">
        <v>2100</v>
      </c>
      <c r="P56" s="6">
        <v>1500</v>
      </c>
      <c r="Q56" s="6">
        <v>1100</v>
      </c>
      <c r="R56" s="6">
        <v>900</v>
      </c>
      <c r="S56" s="6">
        <v>100</v>
      </c>
      <c r="T56" s="6">
        <v>1600</v>
      </c>
      <c r="U56" s="15">
        <f t="shared" si="6"/>
        <v>2161800</v>
      </c>
      <c r="V56" s="16">
        <f>SUM($E56:E56)/$U56</f>
        <v>5.8608566934961609E-2</v>
      </c>
      <c r="W56" s="16">
        <f>SUM($E56:F56)/$U56</f>
        <v>0.32667221759644738</v>
      </c>
      <c r="X56" s="16">
        <f>SUM($E56:G56)/$U56</f>
        <v>0.59834397261541306</v>
      </c>
      <c r="Y56" s="16">
        <f>SUM($E56:H56)/$U56</f>
        <v>0.72698677028402259</v>
      </c>
      <c r="Z56" s="16">
        <f>SUM($E56:I56)/$U56</f>
        <v>0.85942270330280324</v>
      </c>
      <c r="AA56" s="16">
        <f>SUM($E56:J56)/$U56</f>
        <v>0.91983532241650479</v>
      </c>
      <c r="AB56" s="16">
        <f>SUM($E56:K56)/$U56</f>
        <v>0.97053381441391429</v>
      </c>
      <c r="AC56" s="16">
        <f>SUM($E56:L56)/$U56</f>
        <v>0.98811175871958556</v>
      </c>
      <c r="AD56" s="16">
        <f>SUM($E56:M56)/$U56</f>
        <v>0.99444907021926177</v>
      </c>
      <c r="AE56" s="16">
        <f>SUM($E56:N56)/$U56</f>
        <v>0.99662318438338426</v>
      </c>
      <c r="AF56" s="16">
        <f>SUM($E56:O56)/$U56</f>
        <v>0.99759459709501341</v>
      </c>
      <c r="AG56" s="16">
        <f>SUM($E56:P56)/$U56</f>
        <v>0.99828846331760568</v>
      </c>
      <c r="AH56" s="16">
        <f>SUM($E56:Q56)/$U56</f>
        <v>0.99879729854750676</v>
      </c>
      <c r="AI56" s="16">
        <f>SUM($E56:R56)/$U56</f>
        <v>0.99921361828106203</v>
      </c>
      <c r="AJ56" s="16">
        <f>SUM($E56:S56)/$U56</f>
        <v>0.99925987602923494</v>
      </c>
      <c r="AK56" s="16">
        <f>SUM($E56:T56)/$U56</f>
        <v>1</v>
      </c>
      <c r="AL56" s="17">
        <f t="shared" si="7"/>
        <v>85.698878343399485</v>
      </c>
      <c r="AM56" s="17">
        <f t="shared" si="8"/>
        <v>131.9002213519496</v>
      </c>
      <c r="AN56" s="17">
        <f t="shared" si="9"/>
        <v>208.68843870066362</v>
      </c>
    </row>
    <row r="57" spans="1:40" x14ac:dyDescent="0.2">
      <c r="A57" s="9" t="str">
        <f t="shared" si="5"/>
        <v>45〜49歳|男|正規と非正規の計</v>
      </c>
      <c r="B57" s="5" t="s">
        <v>48</v>
      </c>
      <c r="C57" s="5" t="s">
        <v>85</v>
      </c>
      <c r="D57" s="5" t="s">
        <v>13</v>
      </c>
      <c r="E57" s="6">
        <v>31500</v>
      </c>
      <c r="F57" s="6">
        <v>30000</v>
      </c>
      <c r="G57" s="6">
        <v>58300</v>
      </c>
      <c r="H57" s="6">
        <v>71800</v>
      </c>
      <c r="I57" s="6">
        <v>157400</v>
      </c>
      <c r="J57" s="6">
        <v>180100</v>
      </c>
      <c r="K57" s="6">
        <v>518100</v>
      </c>
      <c r="L57" s="6">
        <v>595700</v>
      </c>
      <c r="M57" s="6">
        <v>535500</v>
      </c>
      <c r="N57" s="6">
        <v>461300</v>
      </c>
      <c r="O57" s="6">
        <v>380800</v>
      </c>
      <c r="P57" s="6">
        <v>239700</v>
      </c>
      <c r="Q57" s="6">
        <v>159700</v>
      </c>
      <c r="R57" s="6">
        <v>209500</v>
      </c>
      <c r="S57" s="6">
        <v>51400</v>
      </c>
      <c r="T57" s="6">
        <v>40300</v>
      </c>
      <c r="U57" s="15">
        <f t="shared" si="6"/>
        <v>3721100</v>
      </c>
      <c r="V57" s="16">
        <f>SUM($E57:E57)/$U57</f>
        <v>8.4652387734809598E-3</v>
      </c>
      <c r="W57" s="16">
        <f>SUM($E57:F57)/$U57</f>
        <v>1.6527370938700922E-2</v>
      </c>
      <c r="X57" s="16">
        <f>SUM($E57:G57)/$U57</f>
        <v>3.2194781113111713E-2</v>
      </c>
      <c r="Y57" s="16">
        <f>SUM($E57:H57)/$U57</f>
        <v>5.1490150761871488E-2</v>
      </c>
      <c r="Z57" s="16">
        <f>SUM($E57:I57)/$U57</f>
        <v>9.3789470855392229E-2</v>
      </c>
      <c r="AA57" s="16">
        <f>SUM($E57:J57)/$U57</f>
        <v>0.14218913762059607</v>
      </c>
      <c r="AB57" s="16">
        <f>SUM($E57:K57)/$U57</f>
        <v>0.28142216011394477</v>
      </c>
      <c r="AC57" s="16">
        <f>SUM($E57:L57)/$U57</f>
        <v>0.44150923114132917</v>
      </c>
      <c r="AD57" s="16">
        <f>SUM($E57:M57)/$U57</f>
        <v>0.58541829029050552</v>
      </c>
      <c r="AE57" s="16">
        <f>SUM($E57:N57)/$U57</f>
        <v>0.70938700921770448</v>
      </c>
      <c r="AF57" s="16">
        <f>SUM($E57:O57)/$U57</f>
        <v>0.81172234016822986</v>
      </c>
      <c r="AG57" s="16">
        <f>SUM($E57:P57)/$U57</f>
        <v>0.87613877616833735</v>
      </c>
      <c r="AH57" s="16">
        <f>SUM($E57:Q57)/$U57</f>
        <v>0.91905619306119157</v>
      </c>
      <c r="AI57" s="16">
        <f>SUM($E57:R57)/$U57</f>
        <v>0.97535674934831096</v>
      </c>
      <c r="AJ57" s="16">
        <f>SUM($E57:S57)/$U57</f>
        <v>0.98916986912472116</v>
      </c>
      <c r="AK57" s="16">
        <f>SUM($E57:T57)/$U57</f>
        <v>1</v>
      </c>
      <c r="AL57" s="17">
        <f t="shared" si="7"/>
        <v>377.4319629415171</v>
      </c>
      <c r="AM57" s="17">
        <f t="shared" si="8"/>
        <v>540.64425770308128</v>
      </c>
      <c r="AN57" s="17">
        <f t="shared" si="9"/>
        <v>739.68618697478985</v>
      </c>
    </row>
    <row r="58" spans="1:40" x14ac:dyDescent="0.2">
      <c r="A58" s="9" t="str">
        <f t="shared" si="5"/>
        <v>45〜49歳|男|正規</v>
      </c>
      <c r="B58" s="5" t="s">
        <v>48</v>
      </c>
      <c r="C58" s="5" t="s">
        <v>85</v>
      </c>
      <c r="D58" s="5" t="s">
        <v>42</v>
      </c>
      <c r="E58" s="6">
        <v>11200</v>
      </c>
      <c r="F58" s="6">
        <v>5500</v>
      </c>
      <c r="G58" s="6">
        <v>15400</v>
      </c>
      <c r="H58" s="6">
        <v>27800</v>
      </c>
      <c r="I58" s="6">
        <v>99800</v>
      </c>
      <c r="J58" s="6">
        <v>143900</v>
      </c>
      <c r="K58" s="6">
        <v>472600</v>
      </c>
      <c r="L58" s="6">
        <v>575400</v>
      </c>
      <c r="M58" s="6">
        <v>528600</v>
      </c>
      <c r="N58" s="6">
        <v>457800</v>
      </c>
      <c r="O58" s="6">
        <v>379200</v>
      </c>
      <c r="P58" s="6">
        <v>239300</v>
      </c>
      <c r="Q58" s="6">
        <v>159200</v>
      </c>
      <c r="R58" s="6">
        <v>209300</v>
      </c>
      <c r="S58" s="6">
        <v>51300</v>
      </c>
      <c r="T58" s="6">
        <v>39300</v>
      </c>
      <c r="U58" s="15">
        <f t="shared" si="6"/>
        <v>3415600</v>
      </c>
      <c r="V58" s="16">
        <f>SUM($E58:E58)/$U58</f>
        <v>3.279072490923996E-3</v>
      </c>
      <c r="W58" s="16">
        <f>SUM($E58:F58)/$U58</f>
        <v>4.889331303431315E-3</v>
      </c>
      <c r="X58" s="16">
        <f>SUM($E58:G58)/$U58</f>
        <v>9.3980559784518098E-3</v>
      </c>
      <c r="Y58" s="16">
        <f>SUM($E58:H58)/$U58</f>
        <v>1.7537182339852443E-2</v>
      </c>
      <c r="Z58" s="16">
        <f>SUM($E58:I58)/$U58</f>
        <v>4.6756060428621619E-2</v>
      </c>
      <c r="AA58" s="16">
        <f>SUM($E58:J58)/$U58</f>
        <v>8.8886286450404028E-2</v>
      </c>
      <c r="AB58" s="16">
        <f>SUM($E58:K58)/$U58</f>
        <v>0.22725143459421479</v>
      </c>
      <c r="AC58" s="16">
        <f>SUM($E58:L58)/$U58</f>
        <v>0.39571378381543504</v>
      </c>
      <c r="AD58" s="16">
        <f>SUM($E58:M58)/$U58</f>
        <v>0.55047429441386575</v>
      </c>
      <c r="AE58" s="16">
        <f>SUM($E58:N58)/$U58</f>
        <v>0.68450638248038409</v>
      </c>
      <c r="AF58" s="16">
        <f>SUM($E58:O58)/$U58</f>
        <v>0.79552640824452514</v>
      </c>
      <c r="AG58" s="16">
        <f>SUM($E58:P58)/$U58</f>
        <v>0.86558730530507089</v>
      </c>
      <c r="AH58" s="16">
        <f>SUM($E58:Q58)/$U58</f>
        <v>0.91219697856891913</v>
      </c>
      <c r="AI58" s="16">
        <f>SUM($E58:R58)/$U58</f>
        <v>0.9734746457430612</v>
      </c>
      <c r="AJ58" s="16">
        <f>SUM($E58:S58)/$U58</f>
        <v>0.98849396884881136</v>
      </c>
      <c r="AK58" s="16">
        <f>SUM($E58:T58)/$U58</f>
        <v>1</v>
      </c>
      <c r="AL58" s="17">
        <f t="shared" si="7"/>
        <v>413.50364963503648</v>
      </c>
      <c r="AM58" s="17">
        <f t="shared" si="8"/>
        <v>567.38554672720397</v>
      </c>
      <c r="AN58" s="17">
        <f t="shared" si="9"/>
        <v>758.99261603375533</v>
      </c>
    </row>
    <row r="59" spans="1:40" x14ac:dyDescent="0.2">
      <c r="A59" s="9" t="str">
        <f t="shared" si="5"/>
        <v>45〜49歳|男|非正規</v>
      </c>
      <c r="B59" s="5" t="s">
        <v>48</v>
      </c>
      <c r="C59" s="5" t="s">
        <v>85</v>
      </c>
      <c r="D59" s="5" t="s">
        <v>43</v>
      </c>
      <c r="E59" s="6">
        <v>20300</v>
      </c>
      <c r="F59" s="6">
        <v>24500</v>
      </c>
      <c r="G59" s="6">
        <v>42900</v>
      </c>
      <c r="H59" s="6">
        <v>44000</v>
      </c>
      <c r="I59" s="6">
        <v>57600</v>
      </c>
      <c r="J59" s="6">
        <v>36200</v>
      </c>
      <c r="K59" s="6">
        <v>45500</v>
      </c>
      <c r="L59" s="6">
        <v>20300</v>
      </c>
      <c r="M59" s="6">
        <v>6900</v>
      </c>
      <c r="N59" s="6">
        <v>3500</v>
      </c>
      <c r="O59" s="6">
        <v>1600</v>
      </c>
      <c r="P59" s="6">
        <v>400</v>
      </c>
      <c r="Q59" s="6">
        <v>500</v>
      </c>
      <c r="R59" s="6">
        <v>200</v>
      </c>
      <c r="S59" s="6">
        <v>100</v>
      </c>
      <c r="T59" s="6">
        <v>1000</v>
      </c>
      <c r="U59" s="15">
        <f t="shared" si="6"/>
        <v>305500</v>
      </c>
      <c r="V59" s="16">
        <f>SUM($E59:E59)/$U59</f>
        <v>6.6448445171849432E-2</v>
      </c>
      <c r="W59" s="16">
        <f>SUM($E59:F59)/$U59</f>
        <v>0.14664484451718493</v>
      </c>
      <c r="X59" s="16">
        <f>SUM($E59:G59)/$U59</f>
        <v>0.28707037643207856</v>
      </c>
      <c r="Y59" s="16">
        <f>SUM($E59:H59)/$U59</f>
        <v>0.4310965630114566</v>
      </c>
      <c r="Z59" s="16">
        <f>SUM($E59:I59)/$U59</f>
        <v>0.6196399345335516</v>
      </c>
      <c r="AA59" s="16">
        <f>SUM($E59:J59)/$U59</f>
        <v>0.73813420621931258</v>
      </c>
      <c r="AB59" s="16">
        <f>SUM($E59:K59)/$U59</f>
        <v>0.88707037643207853</v>
      </c>
      <c r="AC59" s="16">
        <f>SUM($E59:L59)/$U59</f>
        <v>0.95351882160392798</v>
      </c>
      <c r="AD59" s="16">
        <f>SUM($E59:M59)/$U59</f>
        <v>0.97610474631751232</v>
      </c>
      <c r="AE59" s="16">
        <f>SUM($E59:N59)/$U59</f>
        <v>0.98756137479541739</v>
      </c>
      <c r="AF59" s="16">
        <f>SUM($E59:O59)/$U59</f>
        <v>0.9927986906710311</v>
      </c>
      <c r="AG59" s="16">
        <f>SUM($E59:P59)/$U59</f>
        <v>0.99410801963993456</v>
      </c>
      <c r="AH59" s="16">
        <f>SUM($E59:Q59)/$U59</f>
        <v>0.99574468085106382</v>
      </c>
      <c r="AI59" s="16">
        <f>SUM($E59:R59)/$U59</f>
        <v>0.99639934533551555</v>
      </c>
      <c r="AJ59" s="16">
        <f>SUM($E59:S59)/$U59</f>
        <v>0.99672667757774136</v>
      </c>
      <c r="AK59" s="16">
        <f>SUM($E59:T59)/$U59</f>
        <v>1</v>
      </c>
      <c r="AL59" s="17">
        <f t="shared" si="7"/>
        <v>136.80069930069931</v>
      </c>
      <c r="AM59" s="17">
        <f t="shared" si="8"/>
        <v>218.27256944444446</v>
      </c>
      <c r="AN59" s="17">
        <f t="shared" si="9"/>
        <v>307.96703296703299</v>
      </c>
    </row>
    <row r="60" spans="1:40" x14ac:dyDescent="0.2">
      <c r="A60" s="9" t="str">
        <f t="shared" si="5"/>
        <v>45〜49歳|女|正規と非正規の計</v>
      </c>
      <c r="B60" s="5" t="s">
        <v>48</v>
      </c>
      <c r="C60" s="5" t="s">
        <v>86</v>
      </c>
      <c r="D60" s="5" t="s">
        <v>13</v>
      </c>
      <c r="E60" s="6">
        <v>114800</v>
      </c>
      <c r="F60" s="6">
        <v>571400</v>
      </c>
      <c r="G60" s="6">
        <v>576800</v>
      </c>
      <c r="H60" s="6">
        <v>301900</v>
      </c>
      <c r="I60" s="6">
        <v>416800</v>
      </c>
      <c r="J60" s="6">
        <v>276500</v>
      </c>
      <c r="K60" s="6">
        <v>430000</v>
      </c>
      <c r="L60" s="6">
        <v>286700</v>
      </c>
      <c r="M60" s="6">
        <v>193200</v>
      </c>
      <c r="N60" s="6">
        <v>128900</v>
      </c>
      <c r="O60" s="6">
        <v>71900</v>
      </c>
      <c r="P60" s="6">
        <v>40800</v>
      </c>
      <c r="Q60" s="6">
        <v>10600</v>
      </c>
      <c r="R60" s="6">
        <v>19400</v>
      </c>
      <c r="S60" s="6">
        <v>5700</v>
      </c>
      <c r="T60" s="6">
        <v>4900</v>
      </c>
      <c r="U60" s="15">
        <f t="shared" si="6"/>
        <v>3450300</v>
      </c>
      <c r="V60" s="16">
        <f>SUM($E60:E60)/$U60</f>
        <v>3.3272469060661392E-2</v>
      </c>
      <c r="W60" s="16">
        <f>SUM($E60:F60)/$U60</f>
        <v>0.19888125670231574</v>
      </c>
      <c r="X60" s="16">
        <f>SUM($E60:G60)/$U60</f>
        <v>0.36605512564124859</v>
      </c>
      <c r="Y60" s="16">
        <f>SUM($E60:H60)/$U60</f>
        <v>0.45355476335391126</v>
      </c>
      <c r="Z60" s="16">
        <f>SUM($E60:I60)/$U60</f>
        <v>0.57435585311422199</v>
      </c>
      <c r="AA60" s="16">
        <f>SUM($E60:J60)/$U60</f>
        <v>0.65449381213227831</v>
      </c>
      <c r="AB60" s="16">
        <f>SUM($E60:K60)/$U60</f>
        <v>0.7791206561748254</v>
      </c>
      <c r="AC60" s="16">
        <f>SUM($E60:L60)/$U60</f>
        <v>0.86221487986551892</v>
      </c>
      <c r="AD60" s="16">
        <f>SUM($E60:M60)/$U60</f>
        <v>0.91821001072370523</v>
      </c>
      <c r="AE60" s="16">
        <f>SUM($E60:N60)/$U60</f>
        <v>0.95556908094948267</v>
      </c>
      <c r="AF60" s="16">
        <f>SUM($E60:O60)/$U60</f>
        <v>0.97640784859287599</v>
      </c>
      <c r="AG60" s="16">
        <f>SUM($E60:P60)/$U60</f>
        <v>0.98823290728342461</v>
      </c>
      <c r="AH60" s="16">
        <f>SUM($E60:Q60)/$U60</f>
        <v>0.99130510390400839</v>
      </c>
      <c r="AI60" s="16">
        <f>SUM($E60:R60)/$U60</f>
        <v>0.99692780337941633</v>
      </c>
      <c r="AJ60" s="16">
        <f>SUM($E60:S60)/$U60</f>
        <v>0.99857983363765468</v>
      </c>
      <c r="AK60" s="16">
        <f>SUM($E60:T60)/$U60</f>
        <v>1</v>
      </c>
      <c r="AL60" s="17">
        <f t="shared" si="7"/>
        <v>115.28909500693482</v>
      </c>
      <c r="AM60" s="17">
        <f t="shared" si="8"/>
        <v>219.22384836852206</v>
      </c>
      <c r="AN60" s="17">
        <f t="shared" si="9"/>
        <v>376.63372093023258</v>
      </c>
    </row>
    <row r="61" spans="1:40" x14ac:dyDescent="0.2">
      <c r="A61" s="9" t="str">
        <f t="shared" si="5"/>
        <v>45〜49歳|女|正規</v>
      </c>
      <c r="B61" s="5" t="s">
        <v>48</v>
      </c>
      <c r="C61" s="5" t="s">
        <v>86</v>
      </c>
      <c r="D61" s="5" t="s">
        <v>42</v>
      </c>
      <c r="E61" s="6">
        <v>8400</v>
      </c>
      <c r="F61" s="6">
        <v>16400</v>
      </c>
      <c r="G61" s="6">
        <v>32400</v>
      </c>
      <c r="H61" s="6">
        <v>67800</v>
      </c>
      <c r="I61" s="6">
        <v>188100</v>
      </c>
      <c r="J61" s="6">
        <v>182000</v>
      </c>
      <c r="K61" s="6">
        <v>365900</v>
      </c>
      <c r="L61" s="6">
        <v>269000</v>
      </c>
      <c r="M61" s="6">
        <v>186400</v>
      </c>
      <c r="N61" s="6">
        <v>127700</v>
      </c>
      <c r="O61" s="6">
        <v>71400</v>
      </c>
      <c r="P61" s="6">
        <v>39700</v>
      </c>
      <c r="Q61" s="6">
        <v>10000</v>
      </c>
      <c r="R61" s="6">
        <v>18800</v>
      </c>
      <c r="S61" s="6">
        <v>5700</v>
      </c>
      <c r="T61" s="6">
        <v>4300</v>
      </c>
      <c r="U61" s="15">
        <f t="shared" si="6"/>
        <v>1594000</v>
      </c>
      <c r="V61" s="16">
        <f>SUM($E61:E61)/$U61</f>
        <v>5.269761606022585E-3</v>
      </c>
      <c r="W61" s="16">
        <f>SUM($E61:F61)/$U61</f>
        <v>1.5558343789209535E-2</v>
      </c>
      <c r="X61" s="16">
        <f>SUM($E61:G61)/$U61</f>
        <v>3.588456712672522E-2</v>
      </c>
      <c r="Y61" s="16">
        <f>SUM($E61:H61)/$U61</f>
        <v>7.8419071518193231E-2</v>
      </c>
      <c r="Z61" s="16">
        <f>SUM($E61:I61)/$U61</f>
        <v>0.1964240903387704</v>
      </c>
      <c r="AA61" s="16">
        <f>SUM($E61:J61)/$U61</f>
        <v>0.31060225846925971</v>
      </c>
      <c r="AB61" s="16">
        <f>SUM($E61:K61)/$U61</f>
        <v>0.54015056461731492</v>
      </c>
      <c r="AC61" s="16">
        <f>SUM($E61:L61)/$U61</f>
        <v>0.70890840652446674</v>
      </c>
      <c r="AD61" s="16">
        <f>SUM($E61:M61)/$U61</f>
        <v>0.82584692597239651</v>
      </c>
      <c r="AE61" s="16">
        <f>SUM($E61:N61)/$U61</f>
        <v>0.90595984943538266</v>
      </c>
      <c r="AF61" s="16">
        <f>SUM($E61:O61)/$U61</f>
        <v>0.95075282308657461</v>
      </c>
      <c r="AG61" s="16">
        <f>SUM($E61:P61)/$U61</f>
        <v>0.97565872020075284</v>
      </c>
      <c r="AH61" s="16">
        <f>SUM($E61:Q61)/$U61</f>
        <v>0.98193224592220829</v>
      </c>
      <c r="AI61" s="16">
        <f>SUM($E61:R61)/$U61</f>
        <v>0.99372647427854455</v>
      </c>
      <c r="AJ61" s="16">
        <f>SUM($E61:S61)/$U61</f>
        <v>0.99730238393977411</v>
      </c>
      <c r="AK61" s="16">
        <f>SUM($E61:T61)/$U61</f>
        <v>1</v>
      </c>
      <c r="AL61" s="17">
        <f t="shared" si="7"/>
        <v>273.46153846153845</v>
      </c>
      <c r="AM61" s="17">
        <f t="shared" si="8"/>
        <v>382.50888220825362</v>
      </c>
      <c r="AN61" s="17">
        <f t="shared" si="9"/>
        <v>535.13948497854074</v>
      </c>
    </row>
    <row r="62" spans="1:40" x14ac:dyDescent="0.2">
      <c r="A62" s="9" t="str">
        <f t="shared" si="5"/>
        <v>45〜49歳|女|非正規</v>
      </c>
      <c r="B62" s="5" t="s">
        <v>48</v>
      </c>
      <c r="C62" s="5" t="s">
        <v>86</v>
      </c>
      <c r="D62" s="5" t="s">
        <v>43</v>
      </c>
      <c r="E62" s="6">
        <v>106400</v>
      </c>
      <c r="F62" s="6">
        <v>555000</v>
      </c>
      <c r="G62" s="6">
        <v>544400</v>
      </c>
      <c r="H62" s="6">
        <v>234100</v>
      </c>
      <c r="I62" s="6">
        <v>228700</v>
      </c>
      <c r="J62" s="6">
        <v>94500</v>
      </c>
      <c r="K62" s="6">
        <v>64100</v>
      </c>
      <c r="L62" s="6">
        <v>17700</v>
      </c>
      <c r="M62" s="6">
        <v>6800</v>
      </c>
      <c r="N62" s="6">
        <v>1200</v>
      </c>
      <c r="O62" s="6">
        <v>500</v>
      </c>
      <c r="P62" s="6">
        <v>1100</v>
      </c>
      <c r="Q62" s="6">
        <v>600</v>
      </c>
      <c r="R62" s="6">
        <v>600</v>
      </c>
      <c r="S62" s="6">
        <v>0</v>
      </c>
      <c r="T62" s="6">
        <v>600</v>
      </c>
      <c r="U62" s="15">
        <f t="shared" si="6"/>
        <v>1856300</v>
      </c>
      <c r="V62" s="16">
        <f>SUM($E62:E62)/$U62</f>
        <v>5.7318321392016376E-2</v>
      </c>
      <c r="W62" s="16">
        <f>SUM($E62:F62)/$U62</f>
        <v>0.35630016699886874</v>
      </c>
      <c r="X62" s="16">
        <f>SUM($E62:G62)/$U62</f>
        <v>0.64957172870764424</v>
      </c>
      <c r="Y62" s="16">
        <f>SUM($E62:H62)/$U62</f>
        <v>0.77568280989064264</v>
      </c>
      <c r="Z62" s="16">
        <f>SUM($E62:I62)/$U62</f>
        <v>0.89888487852179066</v>
      </c>
      <c r="AA62" s="16">
        <f>SUM($E62:J62)/$U62</f>
        <v>0.94979259817917361</v>
      </c>
      <c r="AB62" s="16">
        <f>SUM($E62:K62)/$U62</f>
        <v>0.9843236545816948</v>
      </c>
      <c r="AC62" s="16">
        <f>SUM($E62:L62)/$U62</f>
        <v>0.9938587512794268</v>
      </c>
      <c r="AD62" s="16">
        <f>SUM($E62:M62)/$U62</f>
        <v>0.99752195227064588</v>
      </c>
      <c r="AE62" s="16">
        <f>SUM($E62:N62)/$U62</f>
        <v>0.9981683995043904</v>
      </c>
      <c r="AF62" s="16">
        <f>SUM($E62:O62)/$U62</f>
        <v>0.99843775251845068</v>
      </c>
      <c r="AG62" s="16">
        <f>SUM($E62:P62)/$U62</f>
        <v>0.99903032914938317</v>
      </c>
      <c r="AH62" s="16">
        <f>SUM($E62:Q62)/$U62</f>
        <v>0.99935355276625548</v>
      </c>
      <c r="AI62" s="16">
        <f>SUM($E62:R62)/$U62</f>
        <v>0.99967677638312769</v>
      </c>
      <c r="AJ62" s="16">
        <f>SUM($E62:S62)/$U62</f>
        <v>0.99967677638312769</v>
      </c>
      <c r="AK62" s="16">
        <f>SUM($E62:T62)/$U62</f>
        <v>1</v>
      </c>
      <c r="AL62" s="17">
        <f t="shared" si="7"/>
        <v>82.222972972972983</v>
      </c>
      <c r="AM62" s="17">
        <f t="shared" si="8"/>
        <v>124.4994489346069</v>
      </c>
      <c r="AN62" s="17">
        <f t="shared" si="9"/>
        <v>189.81738573259292</v>
      </c>
    </row>
    <row r="63" spans="1:40" x14ac:dyDescent="0.2">
      <c r="A63" s="9" t="str">
        <f t="shared" si="5"/>
        <v>50〜54歳|計|正規と非正規の計</v>
      </c>
      <c r="B63" s="5" t="s">
        <v>49</v>
      </c>
      <c r="C63" s="5" t="s">
        <v>10</v>
      </c>
      <c r="D63" s="5" t="s">
        <v>13</v>
      </c>
      <c r="E63" s="6">
        <v>143600</v>
      </c>
      <c r="F63" s="6">
        <v>617300</v>
      </c>
      <c r="G63" s="6">
        <v>641000</v>
      </c>
      <c r="H63" s="6">
        <v>372400</v>
      </c>
      <c r="I63" s="6">
        <v>559300</v>
      </c>
      <c r="J63" s="6">
        <v>452500</v>
      </c>
      <c r="K63" s="6">
        <v>823500</v>
      </c>
      <c r="L63" s="6">
        <v>732100</v>
      </c>
      <c r="M63" s="6">
        <v>630800</v>
      </c>
      <c r="N63" s="6">
        <v>519500</v>
      </c>
      <c r="O63" s="6">
        <v>455100</v>
      </c>
      <c r="P63" s="6">
        <v>334300</v>
      </c>
      <c r="Q63" s="6">
        <v>211900</v>
      </c>
      <c r="R63" s="6">
        <v>295500</v>
      </c>
      <c r="S63" s="6">
        <v>78300</v>
      </c>
      <c r="T63" s="6">
        <v>49500</v>
      </c>
      <c r="U63" s="15">
        <f t="shared" si="6"/>
        <v>6916600</v>
      </c>
      <c r="V63" s="16">
        <f>SUM($E63:E63)/$U63</f>
        <v>2.0761645895382125E-2</v>
      </c>
      <c r="W63" s="16">
        <f>SUM($E63:F63)/$U63</f>
        <v>0.11001069889830263</v>
      </c>
      <c r="X63" s="16">
        <f>SUM($E63:G63)/$U63</f>
        <v>0.20268629095220195</v>
      </c>
      <c r="Y63" s="16">
        <f>SUM($E63:H63)/$U63</f>
        <v>0.25652777376167479</v>
      </c>
      <c r="Z63" s="16">
        <f>SUM($E63:I63)/$U63</f>
        <v>0.33739120377063875</v>
      </c>
      <c r="AA63" s="16">
        <f>SUM($E63:J63)/$U63</f>
        <v>0.40281352109417923</v>
      </c>
      <c r="AB63" s="16">
        <f>SUM($E63:K63)/$U63</f>
        <v>0.52187490963768324</v>
      </c>
      <c r="AC63" s="16">
        <f>SUM($E63:L63)/$U63</f>
        <v>0.62772171298036605</v>
      </c>
      <c r="AD63" s="16">
        <f>SUM($E63:M63)/$U63</f>
        <v>0.71892259202498332</v>
      </c>
      <c r="AE63" s="16">
        <f>SUM($E63:N63)/$U63</f>
        <v>0.79403174970361157</v>
      </c>
      <c r="AF63" s="16">
        <f>SUM($E63:O63)/$U63</f>
        <v>0.85982997426481222</v>
      </c>
      <c r="AG63" s="16">
        <f>SUM($E63:P63)/$U63</f>
        <v>0.9081629702454963</v>
      </c>
      <c r="AH63" s="16">
        <f>SUM($E63:Q63)/$U63</f>
        <v>0.93879941011479628</v>
      </c>
      <c r="AI63" s="16">
        <f>SUM($E63:R63)/$U63</f>
        <v>0.98152271347193709</v>
      </c>
      <c r="AJ63" s="16">
        <f>SUM($E63:S63)/$U63</f>
        <v>0.99284330451377845</v>
      </c>
      <c r="AK63" s="16">
        <f>SUM($E63:T63)/$U63</f>
        <v>1</v>
      </c>
      <c r="AL63" s="17">
        <f t="shared" si="7"/>
        <v>193.93796992481202</v>
      </c>
      <c r="AM63" s="17">
        <f t="shared" si="8"/>
        <v>381.62720097146325</v>
      </c>
      <c r="AN63" s="17">
        <f t="shared" si="9"/>
        <v>641.37632338787307</v>
      </c>
    </row>
    <row r="64" spans="1:40" x14ac:dyDescent="0.2">
      <c r="A64" s="9" t="str">
        <f t="shared" si="5"/>
        <v>50〜54歳|計|正規</v>
      </c>
      <c r="B64" s="5" t="s">
        <v>49</v>
      </c>
      <c r="C64" s="5" t="s">
        <v>10</v>
      </c>
      <c r="D64" s="5" t="s">
        <v>42</v>
      </c>
      <c r="E64" s="6">
        <v>19300</v>
      </c>
      <c r="F64" s="6">
        <v>26200</v>
      </c>
      <c r="G64" s="6">
        <v>51400</v>
      </c>
      <c r="H64" s="6">
        <v>93100</v>
      </c>
      <c r="I64" s="6">
        <v>249600</v>
      </c>
      <c r="J64" s="6">
        <v>298800</v>
      </c>
      <c r="K64" s="6">
        <v>712000</v>
      </c>
      <c r="L64" s="6">
        <v>697700</v>
      </c>
      <c r="M64" s="6">
        <v>615800</v>
      </c>
      <c r="N64" s="6">
        <v>515100</v>
      </c>
      <c r="O64" s="6">
        <v>452100</v>
      </c>
      <c r="P64" s="6">
        <v>332600</v>
      </c>
      <c r="Q64" s="6">
        <v>211600</v>
      </c>
      <c r="R64" s="6">
        <v>293600</v>
      </c>
      <c r="S64" s="6">
        <v>77400</v>
      </c>
      <c r="T64" s="6">
        <v>47200</v>
      </c>
      <c r="U64" s="15">
        <f t="shared" si="6"/>
        <v>4693500</v>
      </c>
      <c r="V64" s="16">
        <f>SUM($E64:E64)/$U64</f>
        <v>4.1120698838819645E-3</v>
      </c>
      <c r="W64" s="16">
        <f>SUM($E64:F64)/$U64</f>
        <v>9.6942580164056675E-3</v>
      </c>
      <c r="X64" s="16">
        <f>SUM($E64:G64)/$U64</f>
        <v>2.0645573665707895E-2</v>
      </c>
      <c r="Y64" s="16">
        <f>SUM($E64:H64)/$U64</f>
        <v>4.0481516991584109E-2</v>
      </c>
      <c r="Z64" s="16">
        <f>SUM($E64:I64)/$U64</f>
        <v>9.3661446681580912E-2</v>
      </c>
      <c r="AA64" s="16">
        <f>SUM($E64:J64)/$U64</f>
        <v>0.15732395866624055</v>
      </c>
      <c r="AB64" s="16">
        <f>SUM($E64:K64)/$U64</f>
        <v>0.30902311707680835</v>
      </c>
      <c r="AC64" s="16">
        <f>SUM($E64:L64)/$U64</f>
        <v>0.45767550868222007</v>
      </c>
      <c r="AD64" s="16">
        <f>SUM($E64:M64)/$U64</f>
        <v>0.58887823585810162</v>
      </c>
      <c r="AE64" s="16">
        <f>SUM($E64:N64)/$U64</f>
        <v>0.69862575902844359</v>
      </c>
      <c r="AF64" s="16">
        <f>SUM($E64:O64)/$U64</f>
        <v>0.79495046340683928</v>
      </c>
      <c r="AG64" s="16">
        <f>SUM($E64:P64)/$U64</f>
        <v>0.86581442420368593</v>
      </c>
      <c r="AH64" s="16">
        <f>SUM($E64:Q64)/$U64</f>
        <v>0.91089805049536599</v>
      </c>
      <c r="AI64" s="16">
        <f>SUM($E64:R64)/$U64</f>
        <v>0.97345264727815062</v>
      </c>
      <c r="AJ64" s="16">
        <f>SUM($E64:S64)/$U64</f>
        <v>0.98994353893682752</v>
      </c>
      <c r="AK64" s="16">
        <f>SUM($E64:T64)/$U64</f>
        <v>1</v>
      </c>
      <c r="AL64" s="17">
        <f t="shared" si="7"/>
        <v>361.09199438202245</v>
      </c>
      <c r="AM64" s="17">
        <f t="shared" si="8"/>
        <v>532.25885027606364</v>
      </c>
      <c r="AN64" s="17">
        <f t="shared" si="9"/>
        <v>753.33443928334441</v>
      </c>
    </row>
    <row r="65" spans="1:40" x14ac:dyDescent="0.2">
      <c r="A65" s="9" t="str">
        <f t="shared" si="5"/>
        <v>50〜54歳|計|非正規</v>
      </c>
      <c r="B65" s="5" t="s">
        <v>49</v>
      </c>
      <c r="C65" s="5" t="s">
        <v>10</v>
      </c>
      <c r="D65" s="5" t="s">
        <v>43</v>
      </c>
      <c r="E65" s="6">
        <v>124300</v>
      </c>
      <c r="F65" s="6">
        <v>591100</v>
      </c>
      <c r="G65" s="6">
        <v>589600</v>
      </c>
      <c r="H65" s="6">
        <v>279300</v>
      </c>
      <c r="I65" s="6">
        <v>309700</v>
      </c>
      <c r="J65" s="6">
        <v>153700</v>
      </c>
      <c r="K65" s="6">
        <v>111500</v>
      </c>
      <c r="L65" s="6">
        <v>34400</v>
      </c>
      <c r="M65" s="6">
        <v>15000</v>
      </c>
      <c r="N65" s="6">
        <v>4400</v>
      </c>
      <c r="O65" s="6">
        <v>3000</v>
      </c>
      <c r="P65" s="6">
        <v>1700</v>
      </c>
      <c r="Q65" s="6">
        <v>300</v>
      </c>
      <c r="R65" s="6">
        <v>1900</v>
      </c>
      <c r="S65" s="6">
        <v>900</v>
      </c>
      <c r="T65" s="6">
        <v>2300</v>
      </c>
      <c r="U65" s="15">
        <f t="shared" si="6"/>
        <v>2223100</v>
      </c>
      <c r="V65" s="16">
        <f>SUM($E65:E65)/$U65</f>
        <v>5.591291439881247E-2</v>
      </c>
      <c r="W65" s="16">
        <f>SUM($E65:F65)/$U65</f>
        <v>0.32180288785929556</v>
      </c>
      <c r="X65" s="16">
        <f>SUM($E65:G65)/$U65</f>
        <v>0.58701812783950336</v>
      </c>
      <c r="Y65" s="16">
        <f>SUM($E65:H65)/$U65</f>
        <v>0.71265350186676268</v>
      </c>
      <c r="Z65" s="16">
        <f>SUM($E65:I65)/$U65</f>
        <v>0.85196347442760112</v>
      </c>
      <c r="AA65" s="16">
        <f>SUM($E65:J65)/$U65</f>
        <v>0.92110116503980932</v>
      </c>
      <c r="AB65" s="16">
        <f>SUM($E65:K65)/$U65</f>
        <v>0.97125635374027264</v>
      </c>
      <c r="AC65" s="16">
        <f>SUM($E65:L65)/$U65</f>
        <v>0.98673024155458589</v>
      </c>
      <c r="AD65" s="16">
        <f>SUM($E65:M65)/$U65</f>
        <v>0.9934775763573388</v>
      </c>
      <c r="AE65" s="16">
        <f>SUM($E65:N65)/$U65</f>
        <v>0.99545679456614633</v>
      </c>
      <c r="AF65" s="16">
        <f>SUM($E65:O65)/$U65</f>
        <v>0.99680626152669694</v>
      </c>
      <c r="AG65" s="16">
        <f>SUM($E65:P65)/$U65</f>
        <v>0.99757095947100893</v>
      </c>
      <c r="AH65" s="16">
        <f>SUM($E65:Q65)/$U65</f>
        <v>0.997705906167064</v>
      </c>
      <c r="AI65" s="16">
        <f>SUM($E65:R65)/$U65</f>
        <v>0.99856056857541275</v>
      </c>
      <c r="AJ65" s="16">
        <f>SUM($E65:S65)/$U65</f>
        <v>0.99896540866357786</v>
      </c>
      <c r="AK65" s="16">
        <f>SUM($E65:T65)/$U65</f>
        <v>1</v>
      </c>
      <c r="AL65" s="17">
        <f t="shared" si="7"/>
        <v>86.497631534427342</v>
      </c>
      <c r="AM65" s="17">
        <f t="shared" si="8"/>
        <v>133.59481004070557</v>
      </c>
      <c r="AN65" s="17">
        <f t="shared" si="9"/>
        <v>213.40410074265415</v>
      </c>
    </row>
    <row r="66" spans="1:40" x14ac:dyDescent="0.2">
      <c r="A66" s="9" t="str">
        <f t="shared" si="5"/>
        <v>50〜54歳|男|正規と非正規の計</v>
      </c>
      <c r="B66" s="5" t="s">
        <v>49</v>
      </c>
      <c r="C66" s="5" t="s">
        <v>85</v>
      </c>
      <c r="D66" s="5" t="s">
        <v>13</v>
      </c>
      <c r="E66" s="6">
        <v>33200</v>
      </c>
      <c r="F66" s="6">
        <v>29500</v>
      </c>
      <c r="G66" s="6">
        <v>57900</v>
      </c>
      <c r="H66" s="6">
        <v>64500</v>
      </c>
      <c r="I66" s="6">
        <v>153400</v>
      </c>
      <c r="J66" s="6">
        <v>194900</v>
      </c>
      <c r="K66" s="6">
        <v>454400</v>
      </c>
      <c r="L66" s="6">
        <v>493500</v>
      </c>
      <c r="M66" s="6">
        <v>460500</v>
      </c>
      <c r="N66" s="6">
        <v>404200</v>
      </c>
      <c r="O66" s="6">
        <v>374000</v>
      </c>
      <c r="P66" s="6">
        <v>286800</v>
      </c>
      <c r="Q66" s="6">
        <v>194100</v>
      </c>
      <c r="R66" s="6">
        <v>271600</v>
      </c>
      <c r="S66" s="6">
        <v>72700</v>
      </c>
      <c r="T66" s="6">
        <v>48400</v>
      </c>
      <c r="U66" s="15">
        <f t="shared" si="6"/>
        <v>3593600</v>
      </c>
      <c r="V66" s="16">
        <f>SUM($E66:E66)/$U66</f>
        <v>9.2386464826357973E-3</v>
      </c>
      <c r="W66" s="16">
        <f>SUM($E66:F66)/$U66</f>
        <v>1.7447684772929652E-2</v>
      </c>
      <c r="X66" s="16">
        <f>SUM($E66:G66)/$U66</f>
        <v>3.3559661620658952E-2</v>
      </c>
      <c r="Y66" s="16">
        <f>SUM($E66:H66)/$U66</f>
        <v>5.1508236865538737E-2</v>
      </c>
      <c r="Z66" s="16">
        <f>SUM($E66:I66)/$U66</f>
        <v>9.4195235975066779E-2</v>
      </c>
      <c r="AA66" s="16">
        <f>SUM($E66:J66)/$U66</f>
        <v>0.14843054318788959</v>
      </c>
      <c r="AB66" s="16">
        <f>SUM($E66:K66)/$U66</f>
        <v>0.27487756010685666</v>
      </c>
      <c r="AC66" s="16">
        <f>SUM($E66:L66)/$U66</f>
        <v>0.41220503116651824</v>
      </c>
      <c r="AD66" s="16">
        <f>SUM($E66:M66)/$U66</f>
        <v>0.54034951024042743</v>
      </c>
      <c r="AE66" s="16">
        <f>SUM($E66:N66)/$U66</f>
        <v>0.65282724844167406</v>
      </c>
      <c r="AF66" s="16">
        <f>SUM($E66:O66)/$U66</f>
        <v>0.75690115761353516</v>
      </c>
      <c r="AG66" s="16">
        <f>SUM($E66:P66)/$U66</f>
        <v>0.83670970614425644</v>
      </c>
      <c r="AH66" s="16">
        <f>SUM($E66:Q66)/$U66</f>
        <v>0.89072239536954589</v>
      </c>
      <c r="AI66" s="16">
        <f>SUM($E66:R66)/$U66</f>
        <v>0.96630120213713266</v>
      </c>
      <c r="AJ66" s="16">
        <f>SUM($E66:S66)/$U66</f>
        <v>0.98653161175422976</v>
      </c>
      <c r="AK66" s="16">
        <f>SUM($E66:T66)/$U66</f>
        <v>1</v>
      </c>
      <c r="AL66" s="17">
        <f t="shared" si="7"/>
        <v>380.32570422535207</v>
      </c>
      <c r="AM66" s="17">
        <f t="shared" si="8"/>
        <v>568.51248642779592</v>
      </c>
      <c r="AN66" s="17">
        <f t="shared" si="9"/>
        <v>793.36898395721926</v>
      </c>
    </row>
    <row r="67" spans="1:40" x14ac:dyDescent="0.2">
      <c r="A67" s="9" t="str">
        <f t="shared" si="5"/>
        <v>50〜54歳|男|正規</v>
      </c>
      <c r="B67" s="5" t="s">
        <v>49</v>
      </c>
      <c r="C67" s="5" t="s">
        <v>85</v>
      </c>
      <c r="D67" s="5" t="s">
        <v>42</v>
      </c>
      <c r="E67" s="6">
        <v>11200</v>
      </c>
      <c r="F67" s="6">
        <v>5000</v>
      </c>
      <c r="G67" s="6">
        <v>15300</v>
      </c>
      <c r="H67" s="6">
        <v>28600</v>
      </c>
      <c r="I67" s="6">
        <v>86100</v>
      </c>
      <c r="J67" s="6">
        <v>145500</v>
      </c>
      <c r="K67" s="6">
        <v>411900</v>
      </c>
      <c r="L67" s="6">
        <v>475700</v>
      </c>
      <c r="M67" s="6">
        <v>455300</v>
      </c>
      <c r="N67" s="6">
        <v>401700</v>
      </c>
      <c r="O67" s="6">
        <v>372100</v>
      </c>
      <c r="P67" s="6">
        <v>285300</v>
      </c>
      <c r="Q67" s="6">
        <v>193900</v>
      </c>
      <c r="R67" s="6">
        <v>269900</v>
      </c>
      <c r="S67" s="6">
        <v>72000</v>
      </c>
      <c r="T67" s="6">
        <v>46100</v>
      </c>
      <c r="U67" s="15">
        <f t="shared" si="6"/>
        <v>3275600</v>
      </c>
      <c r="V67" s="16">
        <f>SUM($E67:E67)/$U67</f>
        <v>3.4192209060935402E-3</v>
      </c>
      <c r="W67" s="16">
        <f>SUM($E67:F67)/$U67</f>
        <v>4.9456588105995852E-3</v>
      </c>
      <c r="X67" s="16">
        <f>SUM($E67:G67)/$U67</f>
        <v>9.6165587983880821E-3</v>
      </c>
      <c r="Y67" s="16">
        <f>SUM($E67:H67)/$U67</f>
        <v>1.8347783612162657E-2</v>
      </c>
      <c r="Z67" s="16">
        <f>SUM($E67:I67)/$U67</f>
        <v>4.4633044327756749E-2</v>
      </c>
      <c r="AA67" s="16">
        <f>SUM($E67:J67)/$U67</f>
        <v>8.9052387348882642E-2</v>
      </c>
      <c r="AB67" s="16">
        <f>SUM($E67:K67)/$U67</f>
        <v>0.2148003419220906</v>
      </c>
      <c r="AC67" s="16">
        <f>SUM($E67:L67)/$U67</f>
        <v>0.36002564415679572</v>
      </c>
      <c r="AD67" s="16">
        <f>SUM($E67:M67)/$U67</f>
        <v>0.49902307974111615</v>
      </c>
      <c r="AE67" s="16">
        <f>SUM($E67:N67)/$U67</f>
        <v>0.62165710098913174</v>
      </c>
      <c r="AF67" s="16">
        <f>SUM($E67:O67)/$U67</f>
        <v>0.7352546098424716</v>
      </c>
      <c r="AG67" s="16">
        <f>SUM($E67:P67)/$U67</f>
        <v>0.82235315667358655</v>
      </c>
      <c r="AH67" s="16">
        <f>SUM($E67:Q67)/$U67</f>
        <v>0.88154841861033095</v>
      </c>
      <c r="AI67" s="16">
        <f>SUM($E67:R67)/$U67</f>
        <v>0.96394553669556726</v>
      </c>
      <c r="AJ67" s="16">
        <f>SUM($E67:S67)/$U67</f>
        <v>0.98592624252045424</v>
      </c>
      <c r="AK67" s="16">
        <f>SUM($E67:T67)/$U67</f>
        <v>1</v>
      </c>
      <c r="AL67" s="17">
        <f t="shared" si="7"/>
        <v>424.2379651040572</v>
      </c>
      <c r="AM67" s="17">
        <f t="shared" si="8"/>
        <v>600.79661438884739</v>
      </c>
      <c r="AN67" s="17">
        <f t="shared" si="9"/>
        <v>816.92954784437438</v>
      </c>
    </row>
    <row r="68" spans="1:40" x14ac:dyDescent="0.2">
      <c r="A68" s="9" t="str">
        <f t="shared" si="5"/>
        <v>50〜54歳|男|非正規</v>
      </c>
      <c r="B68" s="5" t="s">
        <v>49</v>
      </c>
      <c r="C68" s="5" t="s">
        <v>85</v>
      </c>
      <c r="D68" s="5" t="s">
        <v>43</v>
      </c>
      <c r="E68" s="6">
        <v>22000</v>
      </c>
      <c r="F68" s="6">
        <v>24500</v>
      </c>
      <c r="G68" s="6">
        <v>42600</v>
      </c>
      <c r="H68" s="6">
        <v>35900</v>
      </c>
      <c r="I68" s="6">
        <v>67300</v>
      </c>
      <c r="J68" s="6">
        <v>49400</v>
      </c>
      <c r="K68" s="6">
        <v>42500</v>
      </c>
      <c r="L68" s="6">
        <v>17800</v>
      </c>
      <c r="M68" s="6">
        <v>5200</v>
      </c>
      <c r="N68" s="6">
        <v>2500</v>
      </c>
      <c r="O68" s="6">
        <v>1900</v>
      </c>
      <c r="P68" s="6">
        <v>1500</v>
      </c>
      <c r="Q68" s="6">
        <v>200</v>
      </c>
      <c r="R68" s="6">
        <v>1700</v>
      </c>
      <c r="S68" s="6">
        <v>700</v>
      </c>
      <c r="T68" s="6">
        <v>2300</v>
      </c>
      <c r="U68" s="15">
        <f t="shared" si="6"/>
        <v>318000</v>
      </c>
      <c r="V68" s="16">
        <f>SUM($E68:E68)/$U68</f>
        <v>6.9182389937106917E-2</v>
      </c>
      <c r="W68" s="16">
        <f>SUM($E68:F68)/$U68</f>
        <v>0.14622641509433962</v>
      </c>
      <c r="X68" s="16">
        <f>SUM($E68:G68)/$U68</f>
        <v>0.28018867924528301</v>
      </c>
      <c r="Y68" s="16">
        <f>SUM($E68:H68)/$U68</f>
        <v>0.39308176100628933</v>
      </c>
      <c r="Z68" s="16">
        <f>SUM($E68:I68)/$U68</f>
        <v>0.6047169811320755</v>
      </c>
      <c r="AA68" s="16">
        <f>SUM($E68:J68)/$U68</f>
        <v>0.760062893081761</v>
      </c>
      <c r="AB68" s="16">
        <f>SUM($E68:K68)/$U68</f>
        <v>0.89371069182389939</v>
      </c>
      <c r="AC68" s="16">
        <f>SUM($E68:L68)/$U68</f>
        <v>0.94968553459119498</v>
      </c>
      <c r="AD68" s="16">
        <f>SUM($E68:M68)/$U68</f>
        <v>0.96603773584905661</v>
      </c>
      <c r="AE68" s="16">
        <f>SUM($E68:N68)/$U68</f>
        <v>0.97389937106918234</v>
      </c>
      <c r="AF68" s="16">
        <f>SUM($E68:O68)/$U68</f>
        <v>0.97987421383647799</v>
      </c>
      <c r="AG68" s="16">
        <f>SUM($E68:P68)/$U68</f>
        <v>0.98459119496855341</v>
      </c>
      <c r="AH68" s="16">
        <f>SUM($E68:Q68)/$U68</f>
        <v>0.98522012578616347</v>
      </c>
      <c r="AI68" s="16">
        <f>SUM($E68:R68)/$U68</f>
        <v>0.99056603773584906</v>
      </c>
      <c r="AJ68" s="16">
        <f>SUM($E68:S68)/$U68</f>
        <v>0.99276729559748422</v>
      </c>
      <c r="AK68" s="16">
        <f>SUM($E68:T68)/$U68</f>
        <v>1</v>
      </c>
      <c r="AL68" s="17">
        <f t="shared" si="7"/>
        <v>138.73239436619718</v>
      </c>
      <c r="AM68" s="17">
        <f t="shared" si="8"/>
        <v>225.26002971768202</v>
      </c>
      <c r="AN68" s="17">
        <f t="shared" si="9"/>
        <v>296.76113360323887</v>
      </c>
    </row>
    <row r="69" spans="1:40" x14ac:dyDescent="0.2">
      <c r="A69" s="9" t="str">
        <f t="shared" si="5"/>
        <v>50〜54歳|女|正規と非正規の計</v>
      </c>
      <c r="B69" s="5" t="s">
        <v>49</v>
      </c>
      <c r="C69" s="5" t="s">
        <v>86</v>
      </c>
      <c r="D69" s="5" t="s">
        <v>13</v>
      </c>
      <c r="E69" s="6">
        <v>110400</v>
      </c>
      <c r="F69" s="6">
        <v>587800</v>
      </c>
      <c r="G69" s="6">
        <v>583100</v>
      </c>
      <c r="H69" s="6">
        <v>307900</v>
      </c>
      <c r="I69" s="6">
        <v>405900</v>
      </c>
      <c r="J69" s="6">
        <v>257600</v>
      </c>
      <c r="K69" s="6">
        <v>369100</v>
      </c>
      <c r="L69" s="6">
        <v>238600</v>
      </c>
      <c r="M69" s="6">
        <v>170100</v>
      </c>
      <c r="N69" s="6">
        <v>115200</v>
      </c>
      <c r="O69" s="6">
        <v>81100</v>
      </c>
      <c r="P69" s="6">
        <v>47500</v>
      </c>
      <c r="Q69" s="6">
        <v>17900</v>
      </c>
      <c r="R69" s="6">
        <v>24000</v>
      </c>
      <c r="S69" s="6">
        <v>5600</v>
      </c>
      <c r="T69" s="6">
        <v>1100</v>
      </c>
      <c r="U69" s="15">
        <f t="shared" si="6"/>
        <v>3322900</v>
      </c>
      <c r="V69" s="16">
        <f>SUM($E69:E69)/$U69</f>
        <v>3.3223991092118328E-2</v>
      </c>
      <c r="W69" s="16">
        <f>SUM($E69:F69)/$U69</f>
        <v>0.21011766830178458</v>
      </c>
      <c r="X69" s="16">
        <f>SUM($E69:G69)/$U69</f>
        <v>0.38559691835444942</v>
      </c>
      <c r="Y69" s="16">
        <f>SUM($E69:H69)/$U69</f>
        <v>0.478256944235457</v>
      </c>
      <c r="Z69" s="16">
        <f>SUM($E69:I69)/$U69</f>
        <v>0.60040928104968549</v>
      </c>
      <c r="AA69" s="16">
        <f>SUM($E69:J69)/$U69</f>
        <v>0.677931926931295</v>
      </c>
      <c r="AB69" s="16">
        <f>SUM($E69:K69)/$U69</f>
        <v>0.78900960004815068</v>
      </c>
      <c r="AC69" s="16">
        <f>SUM($E69:L69)/$U69</f>
        <v>0.86081434891209485</v>
      </c>
      <c r="AD69" s="16">
        <f>SUM($E69:M69)/$U69</f>
        <v>0.91200457431761417</v>
      </c>
      <c r="AE69" s="16">
        <f>SUM($E69:N69)/$U69</f>
        <v>0.9466730867615637</v>
      </c>
      <c r="AF69" s="16">
        <f>SUM($E69:O69)/$U69</f>
        <v>0.9710794787685455</v>
      </c>
      <c r="AG69" s="16">
        <f>SUM($E69:P69)/$U69</f>
        <v>0.9853742213127088</v>
      </c>
      <c r="AH69" s="16">
        <f>SUM($E69:Q69)/$U69</f>
        <v>0.99076108218724612</v>
      </c>
      <c r="AI69" s="16">
        <f>SUM($E69:R69)/$U69</f>
        <v>0.99798368894640221</v>
      </c>
      <c r="AJ69" s="16">
        <f>SUM($E69:S69)/$U69</f>
        <v>0.99966896385687198</v>
      </c>
      <c r="AK69" s="16">
        <f>SUM($E69:T69)/$U69</f>
        <v>1</v>
      </c>
      <c r="AL69" s="17">
        <f t="shared" si="7"/>
        <v>111.36383124678443</v>
      </c>
      <c r="AM69" s="17">
        <f t="shared" si="8"/>
        <v>208.89997536338998</v>
      </c>
      <c r="AN69" s="17">
        <f t="shared" si="9"/>
        <v>364.88079111351931</v>
      </c>
    </row>
    <row r="70" spans="1:40" x14ac:dyDescent="0.2">
      <c r="A70" s="9" t="str">
        <f t="shared" si="5"/>
        <v>50〜54歳|女|正規</v>
      </c>
      <c r="B70" s="5" t="s">
        <v>49</v>
      </c>
      <c r="C70" s="5" t="s">
        <v>86</v>
      </c>
      <c r="D70" s="5" t="s">
        <v>42</v>
      </c>
      <c r="E70" s="6">
        <v>8100</v>
      </c>
      <c r="F70" s="6">
        <v>21200</v>
      </c>
      <c r="G70" s="6">
        <v>36100</v>
      </c>
      <c r="H70" s="6">
        <v>64500</v>
      </c>
      <c r="I70" s="6">
        <v>163500</v>
      </c>
      <c r="J70" s="6">
        <v>153300</v>
      </c>
      <c r="K70" s="6">
        <v>300100</v>
      </c>
      <c r="L70" s="6">
        <v>222000</v>
      </c>
      <c r="M70" s="6">
        <v>160400</v>
      </c>
      <c r="N70" s="6">
        <v>113400</v>
      </c>
      <c r="O70" s="6">
        <v>80000</v>
      </c>
      <c r="P70" s="6">
        <v>47300</v>
      </c>
      <c r="Q70" s="6">
        <v>17700</v>
      </c>
      <c r="R70" s="6">
        <v>23800</v>
      </c>
      <c r="S70" s="6">
        <v>5400</v>
      </c>
      <c r="T70" s="6">
        <v>1100</v>
      </c>
      <c r="U70" s="15">
        <f t="shared" si="6"/>
        <v>1417900</v>
      </c>
      <c r="V70" s="16">
        <f>SUM($E70:E70)/$U70</f>
        <v>5.7126736723323223E-3</v>
      </c>
      <c r="W70" s="16">
        <f>SUM($E70:F70)/$U70</f>
        <v>2.0664362790041611E-2</v>
      </c>
      <c r="X70" s="16">
        <f>SUM($E70:G70)/$U70</f>
        <v>4.6124550391423935E-2</v>
      </c>
      <c r="Y70" s="16">
        <f>SUM($E70:H70)/$U70</f>
        <v>9.1614359263699832E-2</v>
      </c>
      <c r="Z70" s="16">
        <f>SUM($E70:I70)/$U70</f>
        <v>0.20692573524225968</v>
      </c>
      <c r="AA70" s="16">
        <f>SUM($E70:J70)/$U70</f>
        <v>0.31504337400380844</v>
      </c>
      <c r="AB70" s="16">
        <f>SUM($E70:K70)/$U70</f>
        <v>0.52669440722194794</v>
      </c>
      <c r="AC70" s="16">
        <f>SUM($E70:L70)/$U70</f>
        <v>0.68326398194513016</v>
      </c>
      <c r="AD70" s="16">
        <f>SUM($E70:M70)/$U70</f>
        <v>0.79638902602440231</v>
      </c>
      <c r="AE70" s="16">
        <f>SUM($E70:N70)/$U70</f>
        <v>0.87636645743705477</v>
      </c>
      <c r="AF70" s="16">
        <f>SUM($E70:O70)/$U70</f>
        <v>0.93278792580576908</v>
      </c>
      <c r="AG70" s="16">
        <f>SUM($E70:P70)/$U70</f>
        <v>0.96614711897877137</v>
      </c>
      <c r="AH70" s="16">
        <f>SUM($E70:Q70)/$U70</f>
        <v>0.97863036885534949</v>
      </c>
      <c r="AI70" s="16">
        <f>SUM($E70:R70)/$U70</f>
        <v>0.99541575569504193</v>
      </c>
      <c r="AJ70" s="16">
        <f>SUM($E70:S70)/$U70</f>
        <v>0.99922420480993013</v>
      </c>
      <c r="AK70" s="16">
        <f>SUM($E70:T70)/$U70</f>
        <v>1</v>
      </c>
      <c r="AL70" s="17">
        <f t="shared" si="7"/>
        <v>269.92009132420094</v>
      </c>
      <c r="AM70" s="17">
        <f t="shared" si="8"/>
        <v>387.38753748750418</v>
      </c>
      <c r="AN70" s="17">
        <f t="shared" si="9"/>
        <v>558.99314214463834</v>
      </c>
    </row>
    <row r="71" spans="1:40" x14ac:dyDescent="0.2">
      <c r="A71" s="9" t="str">
        <f t="shared" si="5"/>
        <v>50〜54歳|女|非正規</v>
      </c>
      <c r="B71" s="5" t="s">
        <v>49</v>
      </c>
      <c r="C71" s="5" t="s">
        <v>86</v>
      </c>
      <c r="D71" s="5" t="s">
        <v>43</v>
      </c>
      <c r="E71" s="6">
        <v>102300</v>
      </c>
      <c r="F71" s="6">
        <v>566600</v>
      </c>
      <c r="G71" s="6">
        <v>547000</v>
      </c>
      <c r="H71" s="6">
        <v>243400</v>
      </c>
      <c r="I71" s="6">
        <v>242400</v>
      </c>
      <c r="J71" s="6">
        <v>104300</v>
      </c>
      <c r="K71" s="6">
        <v>69000</v>
      </c>
      <c r="L71" s="6">
        <v>16600</v>
      </c>
      <c r="M71" s="6">
        <v>9700</v>
      </c>
      <c r="N71" s="6">
        <v>1800</v>
      </c>
      <c r="O71" s="6">
        <v>1100</v>
      </c>
      <c r="P71" s="6">
        <v>200</v>
      </c>
      <c r="Q71" s="6">
        <v>200</v>
      </c>
      <c r="R71" s="6">
        <v>200</v>
      </c>
      <c r="S71" s="6">
        <v>200</v>
      </c>
      <c r="T71" s="6">
        <v>0</v>
      </c>
      <c r="U71" s="15">
        <f t="shared" si="6"/>
        <v>1905000</v>
      </c>
      <c r="V71" s="16">
        <f>SUM($E71:E71)/$U71</f>
        <v>5.3700787401574801E-2</v>
      </c>
      <c r="W71" s="16">
        <f>SUM($E71:F71)/$U71</f>
        <v>0.35112860892388453</v>
      </c>
      <c r="X71" s="16">
        <f>SUM($E71:G71)/$U71</f>
        <v>0.63826771653543302</v>
      </c>
      <c r="Y71" s="16">
        <f>SUM($E71:H71)/$U71</f>
        <v>0.76603674540682409</v>
      </c>
      <c r="Z71" s="16">
        <f>SUM($E71:I71)/$U71</f>
        <v>0.89328083989501317</v>
      </c>
      <c r="AA71" s="16">
        <f>SUM($E71:J71)/$U71</f>
        <v>0.94803149606299209</v>
      </c>
      <c r="AB71" s="16">
        <f>SUM($E71:K71)/$U71</f>
        <v>0.98425196850393704</v>
      </c>
      <c r="AC71" s="16">
        <f>SUM($E71:L71)/$U71</f>
        <v>0.99296587926509183</v>
      </c>
      <c r="AD71" s="16">
        <f>SUM($E71:M71)/$U71</f>
        <v>0.9980577427821522</v>
      </c>
      <c r="AE71" s="16">
        <f>SUM($E71:N71)/$U71</f>
        <v>0.99900262467191603</v>
      </c>
      <c r="AF71" s="16">
        <f>SUM($E71:O71)/$U71</f>
        <v>0.99958005249343829</v>
      </c>
      <c r="AG71" s="16">
        <f>SUM($E71:P71)/$U71</f>
        <v>0.99968503937007869</v>
      </c>
      <c r="AH71" s="16">
        <f>SUM($E71:Q71)/$U71</f>
        <v>0.9997900262467192</v>
      </c>
      <c r="AI71" s="16">
        <f>SUM($E71:R71)/$U71</f>
        <v>0.9998950131233596</v>
      </c>
      <c r="AJ71" s="16">
        <f>SUM($E71:S71)/$U71</f>
        <v>1</v>
      </c>
      <c r="AK71" s="16">
        <f>SUM($E71:T71)/$U71</f>
        <v>1</v>
      </c>
      <c r="AL71" s="17">
        <f t="shared" si="7"/>
        <v>82.999470525944218</v>
      </c>
      <c r="AM71" s="17">
        <f t="shared" si="8"/>
        <v>125.92321755027422</v>
      </c>
      <c r="AN71" s="17">
        <f t="shared" si="9"/>
        <v>193.7243221035333</v>
      </c>
    </row>
    <row r="72" spans="1:40" x14ac:dyDescent="0.2">
      <c r="A72" s="9" t="str">
        <f t="shared" si="5"/>
        <v>55〜59歳|計|正規と非正規の計</v>
      </c>
      <c r="B72" s="5" t="s">
        <v>50</v>
      </c>
      <c r="C72" s="5" t="s">
        <v>10</v>
      </c>
      <c r="D72" s="5" t="s">
        <v>13</v>
      </c>
      <c r="E72" s="6">
        <v>129000</v>
      </c>
      <c r="F72" s="6">
        <v>484200</v>
      </c>
      <c r="G72" s="6">
        <v>533300</v>
      </c>
      <c r="H72" s="6">
        <v>316800</v>
      </c>
      <c r="I72" s="6">
        <v>477800</v>
      </c>
      <c r="J72" s="6">
        <v>343400</v>
      </c>
      <c r="K72" s="6">
        <v>627800</v>
      </c>
      <c r="L72" s="6">
        <v>518300</v>
      </c>
      <c r="M72" s="6">
        <v>458700</v>
      </c>
      <c r="N72" s="6">
        <v>399000</v>
      </c>
      <c r="O72" s="6">
        <v>406500</v>
      </c>
      <c r="P72" s="6">
        <v>294800</v>
      </c>
      <c r="Q72" s="6">
        <v>185600</v>
      </c>
      <c r="R72" s="6">
        <v>243400</v>
      </c>
      <c r="S72" s="6">
        <v>59000</v>
      </c>
      <c r="T72" s="6">
        <v>61200</v>
      </c>
      <c r="U72" s="15">
        <f t="shared" si="6"/>
        <v>5538800</v>
      </c>
      <c r="V72" s="16">
        <f>SUM($E72:E72)/$U72</f>
        <v>2.3290243374016032E-2</v>
      </c>
      <c r="W72" s="16">
        <f>SUM($E72:F72)/$U72</f>
        <v>0.11070990106160179</v>
      </c>
      <c r="X72" s="16">
        <f>SUM($E72:G72)/$U72</f>
        <v>0.20699429479309597</v>
      </c>
      <c r="Y72" s="16">
        <f>SUM($E72:H72)/$U72</f>
        <v>0.26419079945114465</v>
      </c>
      <c r="Z72" s="16">
        <f>SUM($E72:I72)/$U72</f>
        <v>0.35045497219614358</v>
      </c>
      <c r="AA72" s="16">
        <f>SUM($E72:J72)/$U72</f>
        <v>0.41245396114681881</v>
      </c>
      <c r="AB72" s="16">
        <f>SUM($E72:K72)/$U72</f>
        <v>0.52579981223369687</v>
      </c>
      <c r="AC72" s="16">
        <f>SUM($E72:L72)/$U72</f>
        <v>0.61937603813100306</v>
      </c>
      <c r="AD72" s="16">
        <f>SUM($E72:M72)/$U72</f>
        <v>0.70219181050046942</v>
      </c>
      <c r="AE72" s="16">
        <f>SUM($E72:N72)/$U72</f>
        <v>0.77422907488986781</v>
      </c>
      <c r="AF72" s="16">
        <f>SUM($E72:O72)/$U72</f>
        <v>0.84762042319636022</v>
      </c>
      <c r="AG72" s="16">
        <f>SUM($E72:P72)/$U72</f>
        <v>0.90084494836426665</v>
      </c>
      <c r="AH72" s="16">
        <f>SUM($E72:Q72)/$U72</f>
        <v>0.934354011699285</v>
      </c>
      <c r="AI72" s="16">
        <f>SUM($E72:R72)/$U72</f>
        <v>0.97829854842204089</v>
      </c>
      <c r="AJ72" s="16">
        <f>SUM($E72:S72)/$U72</f>
        <v>0.98895067523651337</v>
      </c>
      <c r="AK72" s="16">
        <f>SUM($E72:T72)/$U72</f>
        <v>1</v>
      </c>
      <c r="AL72" s="17">
        <f t="shared" si="7"/>
        <v>187.59469696969697</v>
      </c>
      <c r="AM72" s="17">
        <f t="shared" si="8"/>
        <v>377.23797387703087</v>
      </c>
      <c r="AN72" s="17">
        <f t="shared" si="9"/>
        <v>666.36591478696744</v>
      </c>
    </row>
    <row r="73" spans="1:40" x14ac:dyDescent="0.2">
      <c r="A73" s="9" t="str">
        <f t="shared" ref="A73:A104" si="10">B73&amp;"|"&amp;C73&amp;"|"&amp;D73</f>
        <v>55〜59歳|計|正規</v>
      </c>
      <c r="B73" s="5" t="s">
        <v>50</v>
      </c>
      <c r="C73" s="5" t="s">
        <v>10</v>
      </c>
      <c r="D73" s="5" t="s">
        <v>42</v>
      </c>
      <c r="E73" s="6">
        <v>16400</v>
      </c>
      <c r="F73" s="6">
        <v>21700</v>
      </c>
      <c r="G73" s="6">
        <v>41600</v>
      </c>
      <c r="H73" s="6">
        <v>73800</v>
      </c>
      <c r="I73" s="6">
        <v>196800</v>
      </c>
      <c r="J73" s="6">
        <v>227000</v>
      </c>
      <c r="K73" s="6">
        <v>530700</v>
      </c>
      <c r="L73" s="6">
        <v>489400</v>
      </c>
      <c r="M73" s="6">
        <v>447300</v>
      </c>
      <c r="N73" s="6">
        <v>392900</v>
      </c>
      <c r="O73" s="6">
        <v>403300</v>
      </c>
      <c r="P73" s="6">
        <v>292000</v>
      </c>
      <c r="Q73" s="6">
        <v>182200</v>
      </c>
      <c r="R73" s="6">
        <v>240700</v>
      </c>
      <c r="S73" s="6">
        <v>58800</v>
      </c>
      <c r="T73" s="6">
        <v>60300</v>
      </c>
      <c r="U73" s="15">
        <f t="shared" ref="U73:U104" si="11">SUM(E73:T73)</f>
        <v>3674900</v>
      </c>
      <c r="V73" s="16">
        <f>SUM($E73:E73)/$U73</f>
        <v>4.4627064682032161E-3</v>
      </c>
      <c r="W73" s="16">
        <f>SUM($E73:F73)/$U73</f>
        <v>1.0367629051130643E-2</v>
      </c>
      <c r="X73" s="16">
        <f>SUM($E73:G73)/$U73</f>
        <v>2.1687664970475386E-2</v>
      </c>
      <c r="Y73" s="16">
        <f>SUM($E73:H73)/$U73</f>
        <v>4.1769844077389859E-2</v>
      </c>
      <c r="Z73" s="16">
        <f>SUM($E73:I73)/$U73</f>
        <v>9.5322321695828452E-2</v>
      </c>
      <c r="AA73" s="16">
        <f>SUM($E73:J73)/$U73</f>
        <v>0.15709271000571445</v>
      </c>
      <c r="AB73" s="16">
        <f>SUM($E73:K73)/$U73</f>
        <v>0.30150480285177828</v>
      </c>
      <c r="AC73" s="16">
        <f>SUM($E73:L73)/$U73</f>
        <v>0.43467849465291575</v>
      </c>
      <c r="AD73" s="16">
        <f>SUM($E73:M73)/$U73</f>
        <v>0.55639609241067789</v>
      </c>
      <c r="AE73" s="16">
        <f>SUM($E73:N73)/$U73</f>
        <v>0.66331056627391216</v>
      </c>
      <c r="AF73" s="16">
        <f>SUM($E73:O73)/$U73</f>
        <v>0.77305504911698275</v>
      </c>
      <c r="AG73" s="16">
        <f>SUM($E73:P73)/$U73</f>
        <v>0.85251299355084487</v>
      </c>
      <c r="AH73" s="16">
        <f>SUM($E73:Q73)/$U73</f>
        <v>0.90209257394759046</v>
      </c>
      <c r="AI73" s="16">
        <f>SUM($E73:R73)/$U73</f>
        <v>0.9675909548559144</v>
      </c>
      <c r="AJ73" s="16">
        <f>SUM($E73:S73)/$U73</f>
        <v>0.98359139024191133</v>
      </c>
      <c r="AK73" s="16">
        <f>SUM($E73:T73)/$U73</f>
        <v>1</v>
      </c>
      <c r="AL73" s="17">
        <f t="shared" ref="AL73:AL104" si="12">INDEX($E$6:$T$6,(COUNTIF($V73:$AK73,"&lt;"&amp;0.25)+1))+(0.25-IF((COUNTIF($V73:$AK73,"&lt;"&amp;0.25)+1)=1,0,INDEX($V73:$AK73,(COUNTIF($V73:$AK73,"&lt;"&amp;0.25)+1)-1)))/(INDEX($E73:$T73,(COUNTIF($V73:$AK73,"&lt;"&amp;0.25)+1))/$U73)*INDEX($E$7:$T$7,(COUNTIF($V73:$AK73,"&lt;"&amp;0.25)+1))</f>
        <v>364.33484077633312</v>
      </c>
      <c r="AM73" s="17">
        <f t="shared" ref="AM73:AM104" si="13">INDEX($E$6:$T$6,(COUNTIF($V73:$AK73,"&lt;"&amp;0.5)+1))+(0.5-IF((COUNTIF($V73:$AK73,"&lt;"&amp;0.5)+1)=1,0,INDEX($V73:$AK73,(COUNTIF($V73:$AK73,"&lt;"&amp;0.5)+1)-1)))/(INDEX($E73:$T73,(COUNTIF($V73:$AK73,"&lt;"&amp;0.5)+1))/$U73)*INDEX($E$7:$T$7,(COUNTIF($V73:$AK73,"&lt;"&amp;0.5)+1))</f>
        <v>553.66644310306276</v>
      </c>
      <c r="AN73" s="17">
        <f t="shared" ref="AN73:AN104" si="14">INDEX($E$6:$T$6,(COUNTIF($V73:$AK73,"&lt;"&amp;0.75)+1))+(0.75-IF((COUNTIF($V73:$AK73,"&lt;"&amp;0.75)+1)=1,0,INDEX($V73:$AK73,(COUNTIF($V73:$AK73,"&lt;"&amp;0.75)+1)-1)))/(INDEX($E73:$T73,(COUNTIF($V73:$AK73,"&lt;"&amp;0.75)+1))/$U73)*INDEX($E$7:$T$7,(COUNTIF($V73:$AK73,"&lt;"&amp;0.75)+1))</f>
        <v>778.99206545995537</v>
      </c>
    </row>
    <row r="74" spans="1:40" x14ac:dyDescent="0.2">
      <c r="A74" s="9" t="str">
        <f t="shared" si="10"/>
        <v>55〜59歳|計|非正規</v>
      </c>
      <c r="B74" s="5" t="s">
        <v>50</v>
      </c>
      <c r="C74" s="5" t="s">
        <v>10</v>
      </c>
      <c r="D74" s="5" t="s">
        <v>43</v>
      </c>
      <c r="E74" s="6">
        <v>112600</v>
      </c>
      <c r="F74" s="6">
        <v>462500</v>
      </c>
      <c r="G74" s="6">
        <v>491700</v>
      </c>
      <c r="H74" s="6">
        <v>243000</v>
      </c>
      <c r="I74" s="6">
        <v>281000</v>
      </c>
      <c r="J74" s="6">
        <v>116400</v>
      </c>
      <c r="K74" s="6">
        <v>97100</v>
      </c>
      <c r="L74" s="6">
        <v>28900</v>
      </c>
      <c r="M74" s="6">
        <v>11400</v>
      </c>
      <c r="N74" s="6">
        <v>6100</v>
      </c>
      <c r="O74" s="6">
        <v>3200</v>
      </c>
      <c r="P74" s="6">
        <v>2800</v>
      </c>
      <c r="Q74" s="6">
        <v>3400</v>
      </c>
      <c r="R74" s="6">
        <v>2700</v>
      </c>
      <c r="S74" s="6">
        <v>200</v>
      </c>
      <c r="T74" s="6">
        <v>900</v>
      </c>
      <c r="U74" s="15">
        <f t="shared" si="11"/>
        <v>1863900</v>
      </c>
      <c r="V74" s="16">
        <f>SUM($E74:E74)/$U74</f>
        <v>6.0410966253554375E-2</v>
      </c>
      <c r="W74" s="16">
        <f>SUM($E74:F74)/$U74</f>
        <v>0.30854659584741673</v>
      </c>
      <c r="X74" s="16">
        <f>SUM($E74:G74)/$U74</f>
        <v>0.57234830194752939</v>
      </c>
      <c r="Y74" s="16">
        <f>SUM($E74:H74)/$U74</f>
        <v>0.70272010300981813</v>
      </c>
      <c r="Z74" s="16">
        <f>SUM($E74:I74)/$U74</f>
        <v>0.85347926390900797</v>
      </c>
      <c r="AA74" s="16">
        <f>SUM($E74:J74)/$U74</f>
        <v>0.91592896614625252</v>
      </c>
      <c r="AB74" s="16">
        <f>SUM($E74:K74)/$U74</f>
        <v>0.96802403562422878</v>
      </c>
      <c r="AC74" s="16">
        <f>SUM($E74:L74)/$U74</f>
        <v>0.98352915928966145</v>
      </c>
      <c r="AD74" s="16">
        <f>SUM($E74:M74)/$U74</f>
        <v>0.98964536724073182</v>
      </c>
      <c r="AE74" s="16">
        <f>SUM($E74:N74)/$U74</f>
        <v>0.99291807500402385</v>
      </c>
      <c r="AF74" s="16">
        <f>SUM($E74:O74)/$U74</f>
        <v>0.99463490530607868</v>
      </c>
      <c r="AG74" s="16">
        <f>SUM($E74:P74)/$U74</f>
        <v>0.99613713182037666</v>
      </c>
      <c r="AH74" s="16">
        <f>SUM($E74:Q74)/$U74</f>
        <v>0.99796126401630991</v>
      </c>
      <c r="AI74" s="16">
        <f>SUM($E74:R74)/$U74</f>
        <v>0.99940983958366869</v>
      </c>
      <c r="AJ74" s="16">
        <f>SUM($E74:S74)/$U74</f>
        <v>0.99951714147754711</v>
      </c>
      <c r="AK74" s="16">
        <f>SUM($E74:T74)/$U74</f>
        <v>1</v>
      </c>
      <c r="AL74" s="17">
        <f t="shared" si="12"/>
        <v>88.202702702702709</v>
      </c>
      <c r="AM74" s="17">
        <f t="shared" si="13"/>
        <v>136.28737034777302</v>
      </c>
      <c r="AN74" s="17">
        <f t="shared" si="14"/>
        <v>215.6806049822064</v>
      </c>
    </row>
    <row r="75" spans="1:40" x14ac:dyDescent="0.2">
      <c r="A75" s="9" t="str">
        <f t="shared" si="10"/>
        <v>55〜59歳|男|正規と非正規の計</v>
      </c>
      <c r="B75" s="5" t="s">
        <v>50</v>
      </c>
      <c r="C75" s="5" t="s">
        <v>85</v>
      </c>
      <c r="D75" s="5" t="s">
        <v>13</v>
      </c>
      <c r="E75" s="6">
        <v>22200</v>
      </c>
      <c r="F75" s="6">
        <v>33900</v>
      </c>
      <c r="G75" s="6">
        <v>48000</v>
      </c>
      <c r="H75" s="6">
        <v>71200</v>
      </c>
      <c r="I75" s="6">
        <v>141900</v>
      </c>
      <c r="J75" s="6">
        <v>153600</v>
      </c>
      <c r="K75" s="6">
        <v>343700</v>
      </c>
      <c r="L75" s="6">
        <v>340100</v>
      </c>
      <c r="M75" s="6">
        <v>337700</v>
      </c>
      <c r="N75" s="6">
        <v>313100</v>
      </c>
      <c r="O75" s="6">
        <v>326400</v>
      </c>
      <c r="P75" s="6">
        <v>251700</v>
      </c>
      <c r="Q75" s="6">
        <v>169900</v>
      </c>
      <c r="R75" s="6">
        <v>226500</v>
      </c>
      <c r="S75" s="6">
        <v>56300</v>
      </c>
      <c r="T75" s="6">
        <v>56000</v>
      </c>
      <c r="U75" s="15">
        <f t="shared" si="11"/>
        <v>2892200</v>
      </c>
      <c r="V75" s="16">
        <f>SUM($E75:E75)/$U75</f>
        <v>7.6758177166171082E-3</v>
      </c>
      <c r="W75" s="16">
        <f>SUM($E75:F75)/$U75</f>
        <v>1.9396998824424312E-2</v>
      </c>
      <c r="X75" s="16">
        <f>SUM($E75:G75)/$U75</f>
        <v>3.5993361454947789E-2</v>
      </c>
      <c r="Y75" s="16">
        <f>SUM($E75:H75)/$U75</f>
        <v>6.0611299356890948E-2</v>
      </c>
      <c r="Z75" s="16">
        <f>SUM($E75:I75)/$U75</f>
        <v>0.10967429638337597</v>
      </c>
      <c r="AA75" s="16">
        <f>SUM($E75:J75)/$U75</f>
        <v>0.16278265680105111</v>
      </c>
      <c r="AB75" s="16">
        <f>SUM($E75:K75)/$U75</f>
        <v>0.28161952838669524</v>
      </c>
      <c r="AC75" s="16">
        <f>SUM($E75:L75)/$U75</f>
        <v>0.39921167277505015</v>
      </c>
      <c r="AD75" s="16">
        <f>SUM($E75:M75)/$U75</f>
        <v>0.51597399903187879</v>
      </c>
      <c r="AE75" s="16">
        <f>SUM($E75:N75)/$U75</f>
        <v>0.62423068944056426</v>
      </c>
      <c r="AF75" s="16">
        <f>SUM($E75:O75)/$U75</f>
        <v>0.73708595532812393</v>
      </c>
      <c r="AG75" s="16">
        <f>SUM($E75:P75)/$U75</f>
        <v>0.82411313187193136</v>
      </c>
      <c r="AH75" s="16">
        <f>SUM($E75:Q75)/$U75</f>
        <v>0.88285734043288844</v>
      </c>
      <c r="AI75" s="16">
        <f>SUM($E75:R75)/$U75</f>
        <v>0.96117142659567112</v>
      </c>
      <c r="AJ75" s="16">
        <f>SUM($E75:S75)/$U75</f>
        <v>0.98063757693105591</v>
      </c>
      <c r="AK75" s="16">
        <f>SUM($E75:T75)/$U75</f>
        <v>1</v>
      </c>
      <c r="AL75" s="17">
        <f t="shared" si="12"/>
        <v>373.39249345359326</v>
      </c>
      <c r="AM75" s="17">
        <f t="shared" si="13"/>
        <v>586.31921824104234</v>
      </c>
      <c r="AN75" s="17">
        <f t="shared" si="14"/>
        <v>814.83909415971391</v>
      </c>
    </row>
    <row r="76" spans="1:40" x14ac:dyDescent="0.2">
      <c r="A76" s="9" t="str">
        <f t="shared" si="10"/>
        <v>55〜59歳|男|正規</v>
      </c>
      <c r="B76" s="5" t="s">
        <v>50</v>
      </c>
      <c r="C76" s="5" t="s">
        <v>85</v>
      </c>
      <c r="D76" s="5" t="s">
        <v>42</v>
      </c>
      <c r="E76" s="6">
        <v>8300</v>
      </c>
      <c r="F76" s="6">
        <v>5500</v>
      </c>
      <c r="G76" s="6">
        <v>13000</v>
      </c>
      <c r="H76" s="6">
        <v>23500</v>
      </c>
      <c r="I76" s="6">
        <v>74100</v>
      </c>
      <c r="J76" s="6">
        <v>114300</v>
      </c>
      <c r="K76" s="6">
        <v>305500</v>
      </c>
      <c r="L76" s="6">
        <v>322300</v>
      </c>
      <c r="M76" s="6">
        <v>330500</v>
      </c>
      <c r="N76" s="6">
        <v>307200</v>
      </c>
      <c r="O76" s="6">
        <v>323900</v>
      </c>
      <c r="P76" s="6">
        <v>249900</v>
      </c>
      <c r="Q76" s="6">
        <v>167300</v>
      </c>
      <c r="R76" s="6">
        <v>224500</v>
      </c>
      <c r="S76" s="6">
        <v>56100</v>
      </c>
      <c r="T76" s="6">
        <v>55200</v>
      </c>
      <c r="U76" s="15">
        <f t="shared" si="11"/>
        <v>2581100</v>
      </c>
      <c r="V76" s="16">
        <f>SUM($E76:E76)/$U76</f>
        <v>3.2156832358296852E-3</v>
      </c>
      <c r="W76" s="16">
        <f>SUM($E76:F76)/$U76</f>
        <v>5.3465576692108014E-3</v>
      </c>
      <c r="X76" s="16">
        <f>SUM($E76:G76)/$U76</f>
        <v>1.038316996629344E-2</v>
      </c>
      <c r="Y76" s="16">
        <f>SUM($E76:H76)/$U76</f>
        <v>1.9487815272558211E-2</v>
      </c>
      <c r="Z76" s="16">
        <f>SUM($E76:I76)/$U76</f>
        <v>4.8196505365929253E-2</v>
      </c>
      <c r="AA76" s="16">
        <f>SUM($E76:J76)/$U76</f>
        <v>9.2479950408740463E-2</v>
      </c>
      <c r="AB76" s="16">
        <f>SUM($E76:K76)/$U76</f>
        <v>0.21084033939018249</v>
      </c>
      <c r="AC76" s="16">
        <f>SUM($E76:L76)/$U76</f>
        <v>0.33570958118631589</v>
      </c>
      <c r="AD76" s="16">
        <f>SUM($E76:M76)/$U76</f>
        <v>0.46375576304676303</v>
      </c>
      <c r="AE76" s="16">
        <f>SUM($E76:N76)/$U76</f>
        <v>0.58277478594397736</v>
      </c>
      <c r="AF76" s="16">
        <f>SUM($E76:O76)/$U76</f>
        <v>0.70826391848436709</v>
      </c>
      <c r="AG76" s="16">
        <f>SUM($E76:P76)/$U76</f>
        <v>0.80508310410290185</v>
      </c>
      <c r="AH76" s="16">
        <f>SUM($E76:Q76)/$U76</f>
        <v>0.86990043004920381</v>
      </c>
      <c r="AI76" s="16">
        <f>SUM($E76:R76)/$U76</f>
        <v>0.95687885010266938</v>
      </c>
      <c r="AJ76" s="16">
        <f>SUM($E76:S76)/$U76</f>
        <v>0.9786137693231568</v>
      </c>
      <c r="AK76" s="16">
        <f>SUM($E76:T76)/$U76</f>
        <v>1</v>
      </c>
      <c r="AL76" s="17">
        <f t="shared" si="12"/>
        <v>431.36053366428791</v>
      </c>
      <c r="AM76" s="17">
        <f t="shared" si="13"/>
        <v>630.45247395833337</v>
      </c>
      <c r="AN76" s="17">
        <f t="shared" si="14"/>
        <v>843.10724289715893</v>
      </c>
    </row>
    <row r="77" spans="1:40" x14ac:dyDescent="0.2">
      <c r="A77" s="9" t="str">
        <f t="shared" si="10"/>
        <v>55〜59歳|男|非正規</v>
      </c>
      <c r="B77" s="5" t="s">
        <v>50</v>
      </c>
      <c r="C77" s="5" t="s">
        <v>85</v>
      </c>
      <c r="D77" s="5" t="s">
        <v>43</v>
      </c>
      <c r="E77" s="6">
        <v>13900</v>
      </c>
      <c r="F77" s="6">
        <v>28400</v>
      </c>
      <c r="G77" s="6">
        <v>35000</v>
      </c>
      <c r="H77" s="6">
        <v>47700</v>
      </c>
      <c r="I77" s="6">
        <v>67800</v>
      </c>
      <c r="J77" s="6">
        <v>39300</v>
      </c>
      <c r="K77" s="6">
        <v>38200</v>
      </c>
      <c r="L77" s="6">
        <v>17800</v>
      </c>
      <c r="M77" s="6">
        <v>7200</v>
      </c>
      <c r="N77" s="6">
        <v>5900</v>
      </c>
      <c r="O77" s="6">
        <v>2500</v>
      </c>
      <c r="P77" s="6">
        <v>1800</v>
      </c>
      <c r="Q77" s="6">
        <v>2600</v>
      </c>
      <c r="R77" s="6">
        <v>2000</v>
      </c>
      <c r="S77" s="6">
        <v>200</v>
      </c>
      <c r="T77" s="6">
        <v>800</v>
      </c>
      <c r="U77" s="15">
        <f t="shared" si="11"/>
        <v>311100</v>
      </c>
      <c r="V77" s="16">
        <f>SUM($E77:E77)/$U77</f>
        <v>4.4680167148826742E-2</v>
      </c>
      <c r="W77" s="16">
        <f>SUM($E77:F77)/$U77</f>
        <v>0.13596914175506269</v>
      </c>
      <c r="X77" s="16">
        <f>SUM($E77:G77)/$U77</f>
        <v>0.24847315975570555</v>
      </c>
      <c r="Y77" s="16">
        <f>SUM($E77:H77)/$U77</f>
        <v>0.40180006428801029</v>
      </c>
      <c r="Z77" s="16">
        <f>SUM($E77:I77)/$U77</f>
        <v>0.61973641915782707</v>
      </c>
      <c r="AA77" s="16">
        <f>SUM($E77:J77)/$U77</f>
        <v>0.74606235936997745</v>
      </c>
      <c r="AB77" s="16">
        <f>SUM($E77:K77)/$U77</f>
        <v>0.86885245901639341</v>
      </c>
      <c r="AC77" s="16">
        <f>SUM($E77:L77)/$U77</f>
        <v>0.92606878817100613</v>
      </c>
      <c r="AD77" s="16">
        <f>SUM($E77:M77)/$U77</f>
        <v>0.94921247187399549</v>
      </c>
      <c r="AE77" s="16">
        <f>SUM($E77:N77)/$U77</f>
        <v>0.96817743490838959</v>
      </c>
      <c r="AF77" s="16">
        <f>SUM($E77:O77)/$U77</f>
        <v>0.9762134361941498</v>
      </c>
      <c r="AG77" s="16">
        <f>SUM($E77:P77)/$U77</f>
        <v>0.98199935711989716</v>
      </c>
      <c r="AH77" s="16">
        <f>SUM($E77:Q77)/$U77</f>
        <v>0.99035679845708779</v>
      </c>
      <c r="AI77" s="16">
        <f>SUM($E77:R77)/$U77</f>
        <v>0.99678559948569589</v>
      </c>
      <c r="AJ77" s="16">
        <f>SUM($E77:S77)/$U77</f>
        <v>0.99742847958855674</v>
      </c>
      <c r="AK77" s="16">
        <f>SUM($E77:T77)/$U77</f>
        <v>1</v>
      </c>
      <c r="AL77" s="17">
        <f t="shared" si="12"/>
        <v>150.49790356394129</v>
      </c>
      <c r="AM77" s="17">
        <f t="shared" si="13"/>
        <v>222.52949852507373</v>
      </c>
      <c r="AN77" s="17">
        <f t="shared" si="14"/>
        <v>303.20680628272254</v>
      </c>
    </row>
    <row r="78" spans="1:40" x14ac:dyDescent="0.2">
      <c r="A78" s="9" t="str">
        <f t="shared" si="10"/>
        <v>55〜59歳|女|正規と非正規の計</v>
      </c>
      <c r="B78" s="5" t="s">
        <v>50</v>
      </c>
      <c r="C78" s="5" t="s">
        <v>86</v>
      </c>
      <c r="D78" s="5" t="s">
        <v>13</v>
      </c>
      <c r="E78" s="6">
        <v>106800</v>
      </c>
      <c r="F78" s="6">
        <v>450300</v>
      </c>
      <c r="G78" s="6">
        <v>485400</v>
      </c>
      <c r="H78" s="6">
        <v>245600</v>
      </c>
      <c r="I78" s="6">
        <v>336000</v>
      </c>
      <c r="J78" s="6">
        <v>189800</v>
      </c>
      <c r="K78" s="6">
        <v>284200</v>
      </c>
      <c r="L78" s="6">
        <v>178200</v>
      </c>
      <c r="M78" s="6">
        <v>121100</v>
      </c>
      <c r="N78" s="6">
        <v>85900</v>
      </c>
      <c r="O78" s="6">
        <v>80100</v>
      </c>
      <c r="P78" s="6">
        <v>43100</v>
      </c>
      <c r="Q78" s="6">
        <v>15700</v>
      </c>
      <c r="R78" s="6">
        <v>16900</v>
      </c>
      <c r="S78" s="6">
        <v>2700</v>
      </c>
      <c r="T78" s="6">
        <v>5100</v>
      </c>
      <c r="U78" s="15">
        <f t="shared" si="11"/>
        <v>2646900</v>
      </c>
      <c r="V78" s="16">
        <f>SUM($E78:E78)/$U78</f>
        <v>4.0349087611923379E-2</v>
      </c>
      <c r="W78" s="16">
        <f>SUM($E78:F78)/$U78</f>
        <v>0.21047262835770147</v>
      </c>
      <c r="X78" s="16">
        <f>SUM($E78:G78)/$U78</f>
        <v>0.3938569647512184</v>
      </c>
      <c r="Y78" s="16">
        <f>SUM($E78:H78)/$U78</f>
        <v>0.48664475424081</v>
      </c>
      <c r="Z78" s="16">
        <f>SUM($E78:I78)/$U78</f>
        <v>0.61358570403113077</v>
      </c>
      <c r="AA78" s="16">
        <f>SUM($E78:J78)/$U78</f>
        <v>0.68529222864482975</v>
      </c>
      <c r="AB78" s="16">
        <f>SUM($E78:K78)/$U78</f>
        <v>0.79266311534247613</v>
      </c>
      <c r="AC78" s="16">
        <f>SUM($E78:L78)/$U78</f>
        <v>0.85998715478484267</v>
      </c>
      <c r="AD78" s="16">
        <f>SUM($E78:M78)/$U78</f>
        <v>0.90573878877177072</v>
      </c>
      <c r="AE78" s="16">
        <f>SUM($E78:N78)/$U78</f>
        <v>0.93819184706637959</v>
      </c>
      <c r="AF78" s="16">
        <f>SUM($E78:O78)/$U78</f>
        <v>0.96845366277532208</v>
      </c>
      <c r="AG78" s="16">
        <f>SUM($E78:P78)/$U78</f>
        <v>0.98473686198949717</v>
      </c>
      <c r="AH78" s="16">
        <f>SUM($E78:Q78)/$U78</f>
        <v>0.99066832898862822</v>
      </c>
      <c r="AI78" s="16">
        <f>SUM($E78:R78)/$U78</f>
        <v>0.99705315652272475</v>
      </c>
      <c r="AJ78" s="16">
        <f>SUM($E78:S78)/$U78</f>
        <v>0.9980732177263969</v>
      </c>
      <c r="AK78" s="16">
        <f>SUM($E78:T78)/$U78</f>
        <v>1</v>
      </c>
      <c r="AL78" s="17">
        <f t="shared" si="12"/>
        <v>110.77719406674908</v>
      </c>
      <c r="AM78" s="17">
        <f t="shared" si="13"/>
        <v>205.26041666666666</v>
      </c>
      <c r="AN78" s="17">
        <f t="shared" si="14"/>
        <v>360.26565798733293</v>
      </c>
    </row>
    <row r="79" spans="1:40" x14ac:dyDescent="0.2">
      <c r="A79" s="9" t="str">
        <f t="shared" si="10"/>
        <v>55〜59歳|女|正規</v>
      </c>
      <c r="B79" s="5" t="s">
        <v>50</v>
      </c>
      <c r="C79" s="5" t="s">
        <v>86</v>
      </c>
      <c r="D79" s="5" t="s">
        <v>42</v>
      </c>
      <c r="E79" s="6">
        <v>8100</v>
      </c>
      <c r="F79" s="6">
        <v>16200</v>
      </c>
      <c r="G79" s="6">
        <v>28700</v>
      </c>
      <c r="H79" s="6">
        <v>50300</v>
      </c>
      <c r="I79" s="6">
        <v>122700</v>
      </c>
      <c r="J79" s="6">
        <v>112700</v>
      </c>
      <c r="K79" s="6">
        <v>225200</v>
      </c>
      <c r="L79" s="6">
        <v>167100</v>
      </c>
      <c r="M79" s="6">
        <v>116900</v>
      </c>
      <c r="N79" s="6">
        <v>85700</v>
      </c>
      <c r="O79" s="6">
        <v>79400</v>
      </c>
      <c r="P79" s="6">
        <v>42200</v>
      </c>
      <c r="Q79" s="6">
        <v>14900</v>
      </c>
      <c r="R79" s="6">
        <v>16200</v>
      </c>
      <c r="S79" s="6">
        <v>2700</v>
      </c>
      <c r="T79" s="6">
        <v>5000</v>
      </c>
      <c r="U79" s="15">
        <f t="shared" si="11"/>
        <v>1094000</v>
      </c>
      <c r="V79" s="16">
        <f>SUM($E79:E79)/$U79</f>
        <v>7.4040219378427785E-3</v>
      </c>
      <c r="W79" s="16">
        <f>SUM($E79:F79)/$U79</f>
        <v>2.2212065813528338E-2</v>
      </c>
      <c r="X79" s="16">
        <f>SUM($E79:G79)/$U79</f>
        <v>4.8446069469835464E-2</v>
      </c>
      <c r="Y79" s="16">
        <f>SUM($E79:H79)/$U79</f>
        <v>9.4424131627056679E-2</v>
      </c>
      <c r="Z79" s="16">
        <f>SUM($E79:I79)/$U79</f>
        <v>0.20658135283363802</v>
      </c>
      <c r="AA79" s="16">
        <f>SUM($E79:J79)/$U79</f>
        <v>0.30959780621572214</v>
      </c>
      <c r="AB79" s="16">
        <f>SUM($E79:K79)/$U79</f>
        <v>0.51544789762340038</v>
      </c>
      <c r="AC79" s="16">
        <f>SUM($E79:L79)/$U79</f>
        <v>0.6681901279707495</v>
      </c>
      <c r="AD79" s="16">
        <f>SUM($E79:M79)/$U79</f>
        <v>0.77504570383912252</v>
      </c>
      <c r="AE79" s="16">
        <f>SUM($E79:N79)/$U79</f>
        <v>0.853382084095064</v>
      </c>
      <c r="AF79" s="16">
        <f>SUM($E79:O79)/$U79</f>
        <v>0.92595978062157225</v>
      </c>
      <c r="AG79" s="16">
        <f>SUM($E79:P79)/$U79</f>
        <v>0.96453382084095063</v>
      </c>
      <c r="AH79" s="16">
        <f>SUM($E79:Q79)/$U79</f>
        <v>0.9781535648994516</v>
      </c>
      <c r="AI79" s="16">
        <f>SUM($E79:R79)/$U79</f>
        <v>0.99296160877513706</v>
      </c>
      <c r="AJ79" s="16">
        <f>SUM($E79:S79)/$U79</f>
        <v>0.99542961608775138</v>
      </c>
      <c r="AK79" s="16">
        <f>SUM($E79:T79)/$U79</f>
        <v>1</v>
      </c>
      <c r="AL79" s="17">
        <f t="shared" si="12"/>
        <v>271.07364685004438</v>
      </c>
      <c r="AM79" s="17">
        <f t="shared" si="13"/>
        <v>392.49555950266426</v>
      </c>
      <c r="AN79" s="17">
        <f t="shared" si="14"/>
        <v>576.56116338751076</v>
      </c>
    </row>
    <row r="80" spans="1:40" x14ac:dyDescent="0.2">
      <c r="A80" s="9" t="str">
        <f t="shared" si="10"/>
        <v>55〜59歳|女|非正規</v>
      </c>
      <c r="B80" s="5" t="s">
        <v>50</v>
      </c>
      <c r="C80" s="5" t="s">
        <v>86</v>
      </c>
      <c r="D80" s="5" t="s">
        <v>43</v>
      </c>
      <c r="E80" s="6">
        <v>98700</v>
      </c>
      <c r="F80" s="6">
        <v>434100</v>
      </c>
      <c r="G80" s="6">
        <v>456700</v>
      </c>
      <c r="H80" s="6">
        <v>195300</v>
      </c>
      <c r="I80" s="6">
        <v>213300</v>
      </c>
      <c r="J80" s="6">
        <v>77100</v>
      </c>
      <c r="K80" s="6">
        <v>59000</v>
      </c>
      <c r="L80" s="6">
        <v>11100</v>
      </c>
      <c r="M80" s="6">
        <v>4200</v>
      </c>
      <c r="N80" s="6">
        <v>200</v>
      </c>
      <c r="O80" s="6">
        <v>700</v>
      </c>
      <c r="P80" s="6">
        <v>900</v>
      </c>
      <c r="Q80" s="6">
        <v>800</v>
      </c>
      <c r="R80" s="6">
        <v>700</v>
      </c>
      <c r="S80" s="6">
        <v>0</v>
      </c>
      <c r="T80" s="6">
        <v>100</v>
      </c>
      <c r="U80" s="15">
        <f t="shared" si="11"/>
        <v>1552900</v>
      </c>
      <c r="V80" s="16">
        <f>SUM($E80:E80)/$U80</f>
        <v>6.35585034451671E-2</v>
      </c>
      <c r="W80" s="16">
        <f>SUM($E80:F80)/$U80</f>
        <v>0.34310000643956468</v>
      </c>
      <c r="X80" s="16">
        <f>SUM($E80:G80)/$U80</f>
        <v>0.63719492562302793</v>
      </c>
      <c r="Y80" s="16">
        <f>SUM($E80:H80)/$U80</f>
        <v>0.7629596239294224</v>
      </c>
      <c r="Z80" s="16">
        <f>SUM($E80:I80)/$U80</f>
        <v>0.90031553866958591</v>
      </c>
      <c r="AA80" s="16">
        <f>SUM($E80:J80)/$U80</f>
        <v>0.94996458239423009</v>
      </c>
      <c r="AB80" s="16">
        <f>SUM($E80:K80)/$U80</f>
        <v>0.98795801403825101</v>
      </c>
      <c r="AC80" s="16">
        <f>SUM($E80:L80)/$U80</f>
        <v>0.99510593083907528</v>
      </c>
      <c r="AD80" s="16">
        <f>SUM($E80:M80)/$U80</f>
        <v>0.99781054800695468</v>
      </c>
      <c r="AE80" s="16">
        <f>SUM($E80:N80)/$U80</f>
        <v>0.99793933930066325</v>
      </c>
      <c r="AF80" s="16">
        <f>SUM($E80:O80)/$U80</f>
        <v>0.99839010882864321</v>
      </c>
      <c r="AG80" s="16">
        <f>SUM($E80:P80)/$U80</f>
        <v>0.99896966965033163</v>
      </c>
      <c r="AH80" s="16">
        <f>SUM($E80:Q80)/$U80</f>
        <v>0.99948483482516581</v>
      </c>
      <c r="AI80" s="16">
        <f>SUM($E80:R80)/$U80</f>
        <v>0.99993560435314577</v>
      </c>
      <c r="AJ80" s="16">
        <f>SUM($E80:S80)/$U80</f>
        <v>0.99993560435314577</v>
      </c>
      <c r="AK80" s="16">
        <f>SUM($E80:T80)/$U80</f>
        <v>1</v>
      </c>
      <c r="AL80" s="17">
        <f t="shared" si="12"/>
        <v>83.347730937571981</v>
      </c>
      <c r="AM80" s="17">
        <f t="shared" si="13"/>
        <v>126.67506021458289</v>
      </c>
      <c r="AN80" s="17">
        <f t="shared" si="14"/>
        <v>194.84767025089604</v>
      </c>
    </row>
    <row r="81" spans="1:40" x14ac:dyDescent="0.2">
      <c r="A81" s="9" t="str">
        <f t="shared" si="10"/>
        <v>60〜64歳|計|正規と非正規の計</v>
      </c>
      <c r="B81" s="5" t="s">
        <v>51</v>
      </c>
      <c r="C81" s="5" t="s">
        <v>10</v>
      </c>
      <c r="D81" s="5" t="s">
        <v>13</v>
      </c>
      <c r="E81" s="6">
        <v>143400</v>
      </c>
      <c r="F81" s="6">
        <v>501300</v>
      </c>
      <c r="G81" s="6">
        <v>526700</v>
      </c>
      <c r="H81" s="6">
        <v>382100</v>
      </c>
      <c r="I81" s="6">
        <v>571600</v>
      </c>
      <c r="J81" s="6">
        <v>419500</v>
      </c>
      <c r="K81" s="6">
        <v>674700</v>
      </c>
      <c r="L81" s="6">
        <v>412600</v>
      </c>
      <c r="M81" s="6">
        <v>213500</v>
      </c>
      <c r="N81" s="6">
        <v>133000</v>
      </c>
      <c r="O81" s="6">
        <v>90100</v>
      </c>
      <c r="P81" s="6">
        <v>66700</v>
      </c>
      <c r="Q81" s="6">
        <v>40300</v>
      </c>
      <c r="R81" s="6">
        <v>55500</v>
      </c>
      <c r="S81" s="6">
        <v>19300</v>
      </c>
      <c r="T81" s="6">
        <v>24100</v>
      </c>
      <c r="U81" s="15">
        <f t="shared" si="11"/>
        <v>4274400</v>
      </c>
      <c r="V81" s="16">
        <f>SUM($E81:E81)/$U81</f>
        <v>3.354856822010107E-2</v>
      </c>
      <c r="W81" s="16">
        <f>SUM($E81:F81)/$U81</f>
        <v>0.15082818641212803</v>
      </c>
      <c r="X81" s="16">
        <f>SUM($E81:G81)/$U81</f>
        <v>0.27405015908665542</v>
      </c>
      <c r="Y81" s="16">
        <f>SUM($E81:H81)/$U81</f>
        <v>0.36344282238442821</v>
      </c>
      <c r="Z81" s="16">
        <f>SUM($E81:I81)/$U81</f>
        <v>0.49716919333707654</v>
      </c>
      <c r="AA81" s="16">
        <f>SUM($E81:J81)/$U81</f>
        <v>0.59531162268388549</v>
      </c>
      <c r="AB81" s="16">
        <f>SUM($E81:K81)/$U81</f>
        <v>0.75315833801235266</v>
      </c>
      <c r="AC81" s="16">
        <f>SUM($E81:L81)/$U81</f>
        <v>0.84968650570840354</v>
      </c>
      <c r="AD81" s="16">
        <f>SUM($E81:M81)/$U81</f>
        <v>0.89963503649635035</v>
      </c>
      <c r="AE81" s="16">
        <f>SUM($E81:N81)/$U81</f>
        <v>0.93075051469212056</v>
      </c>
      <c r="AF81" s="16">
        <f>SUM($E81:O81)/$U81</f>
        <v>0.95182949653752569</v>
      </c>
      <c r="AG81" s="16">
        <f>SUM($E81:P81)/$U81</f>
        <v>0.96743402582818638</v>
      </c>
      <c r="AH81" s="16">
        <f>SUM($E81:Q81)/$U81</f>
        <v>0.9768622496724686</v>
      </c>
      <c r="AI81" s="16">
        <f>SUM($E81:R81)/$U81</f>
        <v>0.98984652816769603</v>
      </c>
      <c r="AJ81" s="16">
        <f>SUM($E81:S81)/$U81</f>
        <v>0.99436178177054091</v>
      </c>
      <c r="AK81" s="16">
        <f>SUM($E81:T81)/$U81</f>
        <v>1</v>
      </c>
      <c r="AL81" s="17">
        <f t="shared" si="12"/>
        <v>140.24112397949497</v>
      </c>
      <c r="AM81" s="17">
        <f t="shared" si="13"/>
        <v>251.44219308700835</v>
      </c>
      <c r="AN81" s="17">
        <f t="shared" si="14"/>
        <v>397.99911071587371</v>
      </c>
    </row>
    <row r="82" spans="1:40" x14ac:dyDescent="0.2">
      <c r="A82" s="9" t="str">
        <f t="shared" si="10"/>
        <v>60〜64歳|計|正規</v>
      </c>
      <c r="B82" s="5" t="s">
        <v>51</v>
      </c>
      <c r="C82" s="5" t="s">
        <v>10</v>
      </c>
      <c r="D82" s="5" t="s">
        <v>42</v>
      </c>
      <c r="E82" s="6">
        <v>11300</v>
      </c>
      <c r="F82" s="6">
        <v>19600</v>
      </c>
      <c r="G82" s="6">
        <v>43000</v>
      </c>
      <c r="H82" s="6">
        <v>81900</v>
      </c>
      <c r="I82" s="6">
        <v>194500</v>
      </c>
      <c r="J82" s="6">
        <v>202900</v>
      </c>
      <c r="K82" s="6">
        <v>410300</v>
      </c>
      <c r="L82" s="6">
        <v>280800</v>
      </c>
      <c r="M82" s="6">
        <v>154100</v>
      </c>
      <c r="N82" s="6">
        <v>98700</v>
      </c>
      <c r="O82" s="6">
        <v>73000</v>
      </c>
      <c r="P82" s="6">
        <v>54200</v>
      </c>
      <c r="Q82" s="6">
        <v>36400</v>
      </c>
      <c r="R82" s="6">
        <v>48500</v>
      </c>
      <c r="S82" s="6">
        <v>17000</v>
      </c>
      <c r="T82" s="6">
        <v>22600</v>
      </c>
      <c r="U82" s="15">
        <f t="shared" si="11"/>
        <v>1748800</v>
      </c>
      <c r="V82" s="16">
        <f>SUM($E82:E82)/$U82</f>
        <v>6.4615736505032025E-3</v>
      </c>
      <c r="W82" s="16">
        <f>SUM($E82:F82)/$U82</f>
        <v>1.7669258920402563E-2</v>
      </c>
      <c r="X82" s="16">
        <f>SUM($E82:G82)/$U82</f>
        <v>4.2257548032936874E-2</v>
      </c>
      <c r="Y82" s="16">
        <f>SUM($E82:H82)/$U82</f>
        <v>8.9089661482159188E-2</v>
      </c>
      <c r="Z82" s="16">
        <f>SUM($E82:I82)/$U82</f>
        <v>0.20030878316559927</v>
      </c>
      <c r="AA82" s="16">
        <f>SUM($E82:J82)/$U82</f>
        <v>0.31633119853613906</v>
      </c>
      <c r="AB82" s="16">
        <f>SUM($E82:K82)/$U82</f>
        <v>0.55094922232387922</v>
      </c>
      <c r="AC82" s="16">
        <f>SUM($E82:L82)/$U82</f>
        <v>0.71151646843549865</v>
      </c>
      <c r="AD82" s="16">
        <f>SUM($E82:M82)/$U82</f>
        <v>0.79963403476669714</v>
      </c>
      <c r="AE82" s="16">
        <f>SUM($E82:N82)/$U82</f>
        <v>0.85607273559011898</v>
      </c>
      <c r="AF82" s="16">
        <f>SUM($E82:O82)/$U82</f>
        <v>0.89781564501372368</v>
      </c>
      <c r="AG82" s="16">
        <f>SUM($E82:P82)/$U82</f>
        <v>0.92880832570905769</v>
      </c>
      <c r="AH82" s="16">
        <f>SUM($E82:Q82)/$U82</f>
        <v>0.94962259835315643</v>
      </c>
      <c r="AI82" s="16">
        <f>SUM($E82:R82)/$U82</f>
        <v>0.97735590118938698</v>
      </c>
      <c r="AJ82" s="16">
        <f>SUM($E82:S82)/$U82</f>
        <v>0.98707685269899359</v>
      </c>
      <c r="AK82" s="16">
        <f>SUM($E82:T82)/$U82</f>
        <v>1</v>
      </c>
      <c r="AL82" s="17">
        <f t="shared" si="12"/>
        <v>271.41448989650075</v>
      </c>
      <c r="AM82" s="17">
        <f t="shared" si="13"/>
        <v>378.28418230563005</v>
      </c>
      <c r="AN82" s="17">
        <f t="shared" si="14"/>
        <v>543.67293964957821</v>
      </c>
    </row>
    <row r="83" spans="1:40" x14ac:dyDescent="0.2">
      <c r="A83" s="9" t="str">
        <f t="shared" si="10"/>
        <v>60〜64歳|計|非正規</v>
      </c>
      <c r="B83" s="5" t="s">
        <v>51</v>
      </c>
      <c r="C83" s="5" t="s">
        <v>10</v>
      </c>
      <c r="D83" s="5" t="s">
        <v>43</v>
      </c>
      <c r="E83" s="6">
        <v>132100</v>
      </c>
      <c r="F83" s="6">
        <v>481700</v>
      </c>
      <c r="G83" s="6">
        <v>483700</v>
      </c>
      <c r="H83" s="6">
        <v>300200</v>
      </c>
      <c r="I83" s="6">
        <v>377100</v>
      </c>
      <c r="J83" s="6">
        <v>216600</v>
      </c>
      <c r="K83" s="6">
        <v>264400</v>
      </c>
      <c r="L83" s="6">
        <v>131800</v>
      </c>
      <c r="M83" s="6">
        <v>59400</v>
      </c>
      <c r="N83" s="6">
        <v>34300</v>
      </c>
      <c r="O83" s="6">
        <v>17100</v>
      </c>
      <c r="P83" s="6">
        <v>12500</v>
      </c>
      <c r="Q83" s="6">
        <v>3900</v>
      </c>
      <c r="R83" s="6">
        <v>7000</v>
      </c>
      <c r="S83" s="6">
        <v>2300</v>
      </c>
      <c r="T83" s="6">
        <v>1500</v>
      </c>
      <c r="U83" s="15">
        <f t="shared" si="11"/>
        <v>2525600</v>
      </c>
      <c r="V83" s="16">
        <f>SUM($E83:E83)/$U83</f>
        <v>5.2304402914159012E-2</v>
      </c>
      <c r="W83" s="16">
        <f>SUM($E83:F83)/$U83</f>
        <v>0.24303135888501742</v>
      </c>
      <c r="X83" s="16">
        <f>SUM($E83:G83)/$U83</f>
        <v>0.43455020589166932</v>
      </c>
      <c r="Y83" s="16">
        <f>SUM($E83:H83)/$U83</f>
        <v>0.55341305036426991</v>
      </c>
      <c r="Z83" s="16">
        <f>SUM($E83:I83)/$U83</f>
        <v>0.70272410516312955</v>
      </c>
      <c r="AA83" s="16">
        <f>SUM($E83:J83)/$U83</f>
        <v>0.78848590433956289</v>
      </c>
      <c r="AB83" s="16">
        <f>SUM($E83:K83)/$U83</f>
        <v>0.89317389927146029</v>
      </c>
      <c r="AC83" s="16">
        <f>SUM($E83:L83)/$U83</f>
        <v>0.94535951853025024</v>
      </c>
      <c r="AD83" s="16">
        <f>SUM($E83:M83)/$U83</f>
        <v>0.96887868229331642</v>
      </c>
      <c r="AE83" s="16">
        <f>SUM($E83:N83)/$U83</f>
        <v>0.98245961355717448</v>
      </c>
      <c r="AF83" s="16">
        <f>SUM($E83:O83)/$U83</f>
        <v>0.98923028191320872</v>
      </c>
      <c r="AG83" s="16">
        <f>SUM($E83:P83)/$U83</f>
        <v>0.99417960088691792</v>
      </c>
      <c r="AH83" s="16">
        <f>SUM($E83:Q83)/$U83</f>
        <v>0.99572378840671527</v>
      </c>
      <c r="AI83" s="16">
        <f>SUM($E83:R83)/$U83</f>
        <v>0.99849540703199235</v>
      </c>
      <c r="AJ83" s="16">
        <f>SUM($E83:S83)/$U83</f>
        <v>0.99940608172315493</v>
      </c>
      <c r="AK83" s="16">
        <f>SUM($E83:T83)/$U83</f>
        <v>1</v>
      </c>
      <c r="AL83" s="17">
        <f t="shared" si="12"/>
        <v>101.8193094893529</v>
      </c>
      <c r="AM83" s="17">
        <f t="shared" si="13"/>
        <v>177.53164556962025</v>
      </c>
      <c r="AN83" s="17">
        <f t="shared" si="14"/>
        <v>277.5623268698061</v>
      </c>
    </row>
    <row r="84" spans="1:40" x14ac:dyDescent="0.2">
      <c r="A84" s="9" t="str">
        <f t="shared" si="10"/>
        <v>60〜64歳|男|正規と非正規の計</v>
      </c>
      <c r="B84" s="5" t="s">
        <v>51</v>
      </c>
      <c r="C84" s="5" t="s">
        <v>85</v>
      </c>
      <c r="D84" s="5" t="s">
        <v>13</v>
      </c>
      <c r="E84" s="6">
        <v>32000</v>
      </c>
      <c r="F84" s="6">
        <v>61900</v>
      </c>
      <c r="G84" s="6">
        <v>101400</v>
      </c>
      <c r="H84" s="6">
        <v>142800</v>
      </c>
      <c r="I84" s="6">
        <v>294300</v>
      </c>
      <c r="J84" s="6">
        <v>274100</v>
      </c>
      <c r="K84" s="6">
        <v>498800</v>
      </c>
      <c r="L84" s="6">
        <v>330500</v>
      </c>
      <c r="M84" s="6">
        <v>179200</v>
      </c>
      <c r="N84" s="6">
        <v>113700</v>
      </c>
      <c r="O84" s="6">
        <v>78800</v>
      </c>
      <c r="P84" s="6">
        <v>61300</v>
      </c>
      <c r="Q84" s="6">
        <v>36000</v>
      </c>
      <c r="R84" s="6">
        <v>49800</v>
      </c>
      <c r="S84" s="6">
        <v>17800</v>
      </c>
      <c r="T84" s="6">
        <v>23200</v>
      </c>
      <c r="U84" s="15">
        <f t="shared" si="11"/>
        <v>2295600</v>
      </c>
      <c r="V84" s="16">
        <f>SUM($E84:E84)/$U84</f>
        <v>1.3939710751001916E-2</v>
      </c>
      <c r="W84" s="16">
        <f>SUM($E84:F84)/$U84</f>
        <v>4.0904338734971249E-2</v>
      </c>
      <c r="X84" s="16">
        <f>SUM($E84:G84)/$U84</f>
        <v>8.5075797177208576E-2</v>
      </c>
      <c r="Y84" s="16">
        <f>SUM($E84:H84)/$U84</f>
        <v>0.14728175640355462</v>
      </c>
      <c r="Z84" s="16">
        <f>SUM($E84:I84)/$U84</f>
        <v>0.27548353371667539</v>
      </c>
      <c r="AA84" s="16">
        <f>SUM($E84:J84)/$U84</f>
        <v>0.39488586861822617</v>
      </c>
      <c r="AB84" s="16">
        <f>SUM($E84:K84)/$U84</f>
        <v>0.61217110994946855</v>
      </c>
      <c r="AC84" s="16">
        <f>SUM($E84:L84)/$U84</f>
        <v>0.75614218504966024</v>
      </c>
      <c r="AD84" s="16">
        <f>SUM($E84:M84)/$U84</f>
        <v>0.83420456525527098</v>
      </c>
      <c r="AE84" s="16">
        <f>SUM($E84:N84)/$U84</f>
        <v>0.88373410001742458</v>
      </c>
      <c r="AF84" s="16">
        <f>SUM($E84:O84)/$U84</f>
        <v>0.91806063774176683</v>
      </c>
      <c r="AG84" s="16">
        <f>SUM($E84:P84)/$U84</f>
        <v>0.9447638961491549</v>
      </c>
      <c r="AH84" s="16">
        <f>SUM($E84:Q84)/$U84</f>
        <v>0.9604460707440321</v>
      </c>
      <c r="AI84" s="16">
        <f>SUM($E84:R84)/$U84</f>
        <v>0.98213974560027884</v>
      </c>
      <c r="AJ84" s="16">
        <f>SUM($E84:S84)/$U84</f>
        <v>0.98989370970552359</v>
      </c>
      <c r="AK84" s="16">
        <f>SUM($E84:T84)/$U84</f>
        <v>1</v>
      </c>
      <c r="AL84" s="17">
        <f t="shared" si="12"/>
        <v>240.06116207951072</v>
      </c>
      <c r="AM84" s="17">
        <f t="shared" si="13"/>
        <v>348.37610264635123</v>
      </c>
      <c r="AN84" s="17">
        <f t="shared" si="14"/>
        <v>495.7337367624811</v>
      </c>
    </row>
    <row r="85" spans="1:40" x14ac:dyDescent="0.2">
      <c r="A85" s="9" t="str">
        <f t="shared" si="10"/>
        <v>60〜64歳|男|正規</v>
      </c>
      <c r="B85" s="5" t="s">
        <v>51</v>
      </c>
      <c r="C85" s="5" t="s">
        <v>85</v>
      </c>
      <c r="D85" s="5" t="s">
        <v>42</v>
      </c>
      <c r="E85" s="6">
        <v>5400</v>
      </c>
      <c r="F85" s="6">
        <v>5600</v>
      </c>
      <c r="G85" s="6">
        <v>16000</v>
      </c>
      <c r="H85" s="6">
        <v>37600</v>
      </c>
      <c r="I85" s="6">
        <v>113800</v>
      </c>
      <c r="J85" s="6">
        <v>132700</v>
      </c>
      <c r="K85" s="6">
        <v>294600</v>
      </c>
      <c r="L85" s="6">
        <v>217100</v>
      </c>
      <c r="M85" s="6">
        <v>126700</v>
      </c>
      <c r="N85" s="6">
        <v>82700</v>
      </c>
      <c r="O85" s="6">
        <v>63400</v>
      </c>
      <c r="P85" s="6">
        <v>48900</v>
      </c>
      <c r="Q85" s="6">
        <v>32100</v>
      </c>
      <c r="R85" s="6">
        <v>43200</v>
      </c>
      <c r="S85" s="6">
        <v>16100</v>
      </c>
      <c r="T85" s="6">
        <v>21700</v>
      </c>
      <c r="U85" s="15">
        <f t="shared" si="11"/>
        <v>1257600</v>
      </c>
      <c r="V85" s="16">
        <f>SUM($E85:E85)/$U85</f>
        <v>4.2938931297709926E-3</v>
      </c>
      <c r="W85" s="16">
        <f>SUM($E85:F85)/$U85</f>
        <v>8.746819338422392E-3</v>
      </c>
      <c r="X85" s="16">
        <f>SUM($E85:G85)/$U85</f>
        <v>2.1469465648854963E-2</v>
      </c>
      <c r="Y85" s="16">
        <f>SUM($E85:H85)/$U85</f>
        <v>5.1367684478371499E-2</v>
      </c>
      <c r="Z85" s="16">
        <f>SUM($E85:I85)/$U85</f>
        <v>0.14185750636132316</v>
      </c>
      <c r="AA85" s="16">
        <f>SUM($E85:J85)/$U85</f>
        <v>0.24737595419847327</v>
      </c>
      <c r="AB85" s="16">
        <f>SUM($E85:K85)/$U85</f>
        <v>0.48163167938931295</v>
      </c>
      <c r="AC85" s="16">
        <f>SUM($E85:L85)/$U85</f>
        <v>0.65426208651399487</v>
      </c>
      <c r="AD85" s="16">
        <f>SUM($E85:M85)/$U85</f>
        <v>0.7550095419847328</v>
      </c>
      <c r="AE85" s="16">
        <f>SUM($E85:N85)/$U85</f>
        <v>0.82076972010178118</v>
      </c>
      <c r="AF85" s="16">
        <f>SUM($E85:O85)/$U85</f>
        <v>0.87118320610687028</v>
      </c>
      <c r="AG85" s="16">
        <f>SUM($E85:P85)/$U85</f>
        <v>0.91006679389312972</v>
      </c>
      <c r="AH85" s="16">
        <f>SUM($E85:Q85)/$U85</f>
        <v>0.93559160305343514</v>
      </c>
      <c r="AI85" s="16">
        <f>SUM($E85:R85)/$U85</f>
        <v>0.96994274809160308</v>
      </c>
      <c r="AJ85" s="16">
        <f>SUM($E85:S85)/$U85</f>
        <v>0.98274491094147587</v>
      </c>
      <c r="AK85" s="16">
        <f>SUM($E85:T85)/$U85</f>
        <v>1</v>
      </c>
      <c r="AL85" s="17">
        <f t="shared" si="12"/>
        <v>301.12016293279021</v>
      </c>
      <c r="AM85" s="17">
        <f t="shared" si="13"/>
        <v>410.64025794564719</v>
      </c>
      <c r="AN85" s="17">
        <f t="shared" si="14"/>
        <v>595.02762430939231</v>
      </c>
    </row>
    <row r="86" spans="1:40" x14ac:dyDescent="0.2">
      <c r="A86" s="9" t="str">
        <f t="shared" si="10"/>
        <v>60〜64歳|男|非正規</v>
      </c>
      <c r="B86" s="5" t="s">
        <v>51</v>
      </c>
      <c r="C86" s="5" t="s">
        <v>85</v>
      </c>
      <c r="D86" s="5" t="s">
        <v>43</v>
      </c>
      <c r="E86" s="6">
        <v>26600</v>
      </c>
      <c r="F86" s="6">
        <v>56300</v>
      </c>
      <c r="G86" s="6">
        <v>85400</v>
      </c>
      <c r="H86" s="6">
        <v>105200</v>
      </c>
      <c r="I86" s="6">
        <v>180500</v>
      </c>
      <c r="J86" s="6">
        <v>141400</v>
      </c>
      <c r="K86" s="6">
        <v>204200</v>
      </c>
      <c r="L86" s="6">
        <v>113400</v>
      </c>
      <c r="M86" s="6">
        <v>52500</v>
      </c>
      <c r="N86" s="6">
        <v>31000</v>
      </c>
      <c r="O86" s="6">
        <v>15400</v>
      </c>
      <c r="P86" s="6">
        <v>12400</v>
      </c>
      <c r="Q86" s="6">
        <v>3900</v>
      </c>
      <c r="R86" s="6">
        <v>6600</v>
      </c>
      <c r="S86" s="6">
        <v>1700</v>
      </c>
      <c r="T86" s="6">
        <v>1500</v>
      </c>
      <c r="U86" s="15">
        <f t="shared" si="11"/>
        <v>1038000</v>
      </c>
      <c r="V86" s="16">
        <f>SUM($E86:E86)/$U86</f>
        <v>2.5626204238921001E-2</v>
      </c>
      <c r="W86" s="16">
        <f>SUM($E86:F86)/$U86</f>
        <v>7.9865125240847781E-2</v>
      </c>
      <c r="X86" s="16">
        <f>SUM($E86:G86)/$U86</f>
        <v>0.16213872832369941</v>
      </c>
      <c r="Y86" s="16">
        <f>SUM($E86:H86)/$U86</f>
        <v>0.26348747591522159</v>
      </c>
      <c r="Z86" s="16">
        <f>SUM($E86:I86)/$U86</f>
        <v>0.43737957610789979</v>
      </c>
      <c r="AA86" s="16">
        <f>SUM($E86:J86)/$U86</f>
        <v>0.57360308285163775</v>
      </c>
      <c r="AB86" s="16">
        <f>SUM($E86:K86)/$U86</f>
        <v>0.77032755298651256</v>
      </c>
      <c r="AC86" s="16">
        <f>SUM($E86:L86)/$U86</f>
        <v>0.87957610789980734</v>
      </c>
      <c r="AD86" s="16">
        <f>SUM($E86:M86)/$U86</f>
        <v>0.93015414258188822</v>
      </c>
      <c r="AE86" s="16">
        <f>SUM($E86:N86)/$U86</f>
        <v>0.96001926782273606</v>
      </c>
      <c r="AF86" s="16">
        <f>SUM($E86:O86)/$U86</f>
        <v>0.9748554913294798</v>
      </c>
      <c r="AG86" s="16">
        <f>SUM($E86:P86)/$U86</f>
        <v>0.98680154142581888</v>
      </c>
      <c r="AH86" s="16">
        <f>SUM($E86:Q86)/$U86</f>
        <v>0.99055876685934485</v>
      </c>
      <c r="AI86" s="16">
        <f>SUM($E86:R86)/$U86</f>
        <v>0.99691714836223511</v>
      </c>
      <c r="AJ86" s="16">
        <f>SUM($E86:S86)/$U86</f>
        <v>0.99855491329479773</v>
      </c>
      <c r="AK86" s="16">
        <f>SUM($E86:T86)/$U86</f>
        <v>1</v>
      </c>
      <c r="AL86" s="17">
        <f t="shared" si="12"/>
        <v>193.34600760456274</v>
      </c>
      <c r="AM86" s="17">
        <f t="shared" si="13"/>
        <v>272.98444130127297</v>
      </c>
      <c r="AN86" s="17">
        <f t="shared" si="14"/>
        <v>389.66699314397647</v>
      </c>
    </row>
    <row r="87" spans="1:40" x14ac:dyDescent="0.2">
      <c r="A87" s="9" t="str">
        <f t="shared" si="10"/>
        <v>60〜64歳|女|正規と非正規の計</v>
      </c>
      <c r="B87" s="5" t="s">
        <v>51</v>
      </c>
      <c r="C87" s="5" t="s">
        <v>86</v>
      </c>
      <c r="D87" s="5" t="s">
        <v>13</v>
      </c>
      <c r="E87" s="6">
        <v>111400</v>
      </c>
      <c r="F87" s="6">
        <v>439400</v>
      </c>
      <c r="G87" s="6">
        <v>425300</v>
      </c>
      <c r="H87" s="6">
        <v>239300</v>
      </c>
      <c r="I87" s="6">
        <v>277200</v>
      </c>
      <c r="J87" s="6">
        <v>145400</v>
      </c>
      <c r="K87" s="6">
        <v>175900</v>
      </c>
      <c r="L87" s="6">
        <v>82100</v>
      </c>
      <c r="M87" s="6">
        <v>34300</v>
      </c>
      <c r="N87" s="6">
        <v>19200</v>
      </c>
      <c r="O87" s="6">
        <v>11400</v>
      </c>
      <c r="P87" s="6">
        <v>5400</v>
      </c>
      <c r="Q87" s="6">
        <v>4300</v>
      </c>
      <c r="R87" s="6">
        <v>5700</v>
      </c>
      <c r="S87" s="6">
        <v>1500</v>
      </c>
      <c r="T87" s="6">
        <v>900</v>
      </c>
      <c r="U87" s="15">
        <f t="shared" si="11"/>
        <v>1978700</v>
      </c>
      <c r="V87" s="16">
        <f>SUM($E87:E87)/$U87</f>
        <v>5.6299590640319398E-2</v>
      </c>
      <c r="W87" s="16">
        <f>SUM($E87:F87)/$U87</f>
        <v>0.27836458280689341</v>
      </c>
      <c r="X87" s="16">
        <f>SUM($E87:G87)/$U87</f>
        <v>0.49330368423712539</v>
      </c>
      <c r="Y87" s="16">
        <f>SUM($E87:H87)/$U87</f>
        <v>0.61424167382624961</v>
      </c>
      <c r="Z87" s="16">
        <f>SUM($E87:I87)/$U87</f>
        <v>0.75433365340880376</v>
      </c>
      <c r="AA87" s="16">
        <f>SUM($E87:J87)/$U87</f>
        <v>0.82781624298782031</v>
      </c>
      <c r="AB87" s="16">
        <f>SUM($E87:K87)/$U87</f>
        <v>0.91671299337949164</v>
      </c>
      <c r="AC87" s="16">
        <f>SUM($E87:L87)/$U87</f>
        <v>0.95820488199322784</v>
      </c>
      <c r="AD87" s="16">
        <f>SUM($E87:M87)/$U87</f>
        <v>0.97553949562844289</v>
      </c>
      <c r="AE87" s="16">
        <f>SUM($E87:N87)/$U87</f>
        <v>0.9852428362055895</v>
      </c>
      <c r="AF87" s="16">
        <f>SUM($E87:O87)/$U87</f>
        <v>0.99100419467327028</v>
      </c>
      <c r="AG87" s="16">
        <f>SUM($E87:P87)/$U87</f>
        <v>0.99373325921059286</v>
      </c>
      <c r="AH87" s="16">
        <f>SUM($E87:Q87)/$U87</f>
        <v>0.99590640319401624</v>
      </c>
      <c r="AI87" s="16">
        <f>SUM($E87:R87)/$U87</f>
        <v>0.99878708242785663</v>
      </c>
      <c r="AJ87" s="16">
        <f>SUM($E87:S87)/$U87</f>
        <v>0.99954515591044624</v>
      </c>
      <c r="AK87" s="16">
        <f>SUM($E87:T87)/$U87</f>
        <v>1</v>
      </c>
      <c r="AL87" s="17">
        <f t="shared" si="12"/>
        <v>93.613450159308144</v>
      </c>
      <c r="AM87" s="17">
        <f t="shared" si="13"/>
        <v>152.76849143334726</v>
      </c>
      <c r="AN87" s="17">
        <f t="shared" si="14"/>
        <v>248.45328282828279</v>
      </c>
    </row>
    <row r="88" spans="1:40" x14ac:dyDescent="0.2">
      <c r="A88" s="9" t="str">
        <f t="shared" si="10"/>
        <v>60〜64歳|女|正規</v>
      </c>
      <c r="B88" s="5" t="s">
        <v>51</v>
      </c>
      <c r="C88" s="5" t="s">
        <v>86</v>
      </c>
      <c r="D88" s="5" t="s">
        <v>42</v>
      </c>
      <c r="E88" s="6">
        <v>5900</v>
      </c>
      <c r="F88" s="6">
        <v>14000</v>
      </c>
      <c r="G88" s="6">
        <v>27000</v>
      </c>
      <c r="H88" s="6">
        <v>44300</v>
      </c>
      <c r="I88" s="6">
        <v>80700</v>
      </c>
      <c r="J88" s="6">
        <v>70200</v>
      </c>
      <c r="K88" s="6">
        <v>115700</v>
      </c>
      <c r="L88" s="6">
        <v>63700</v>
      </c>
      <c r="M88" s="6">
        <v>27400</v>
      </c>
      <c r="N88" s="6">
        <v>16000</v>
      </c>
      <c r="O88" s="6">
        <v>9600</v>
      </c>
      <c r="P88" s="6">
        <v>5300</v>
      </c>
      <c r="Q88" s="6">
        <v>4200</v>
      </c>
      <c r="R88" s="6">
        <v>5300</v>
      </c>
      <c r="S88" s="6">
        <v>900</v>
      </c>
      <c r="T88" s="6">
        <v>900</v>
      </c>
      <c r="U88" s="15">
        <f t="shared" si="11"/>
        <v>491100</v>
      </c>
      <c r="V88" s="16">
        <f>SUM($E88:E88)/$U88</f>
        <v>1.201384646711464E-2</v>
      </c>
      <c r="W88" s="16">
        <f>SUM($E88:F88)/$U88</f>
        <v>4.0521278761962938E-2</v>
      </c>
      <c r="X88" s="16">
        <f>SUM($E88:G88)/$U88</f>
        <v>9.5499898187741808E-2</v>
      </c>
      <c r="Y88" s="16">
        <f>SUM($E88:H88)/$U88</f>
        <v>0.18570555894929749</v>
      </c>
      <c r="Z88" s="16">
        <f>SUM($E88:I88)/$U88</f>
        <v>0.35003054367745878</v>
      </c>
      <c r="AA88" s="16">
        <f>SUM($E88:J88)/$U88</f>
        <v>0.49297495418448384</v>
      </c>
      <c r="AB88" s="16">
        <f>SUM($E88:K88)/$U88</f>
        <v>0.72856851964976588</v>
      </c>
      <c r="AC88" s="16">
        <f>SUM($E88:L88)/$U88</f>
        <v>0.85827733659132555</v>
      </c>
      <c r="AD88" s="16">
        <f>SUM($E88:M88)/$U88</f>
        <v>0.91407045408267151</v>
      </c>
      <c r="AE88" s="16">
        <f>SUM($E88:N88)/$U88</f>
        <v>0.94665037670535535</v>
      </c>
      <c r="AF88" s="16">
        <f>SUM($E88:O88)/$U88</f>
        <v>0.96619833027896562</v>
      </c>
      <c r="AG88" s="16">
        <f>SUM($E88:P88)/$U88</f>
        <v>0.97699042964772964</v>
      </c>
      <c r="AH88" s="16">
        <f>SUM($E88:Q88)/$U88</f>
        <v>0.98554265933618412</v>
      </c>
      <c r="AI88" s="16">
        <f>SUM($E88:R88)/$U88</f>
        <v>0.99633475870494803</v>
      </c>
      <c r="AJ88" s="16">
        <f>SUM($E88:S88)/$U88</f>
        <v>0.99816737935247402</v>
      </c>
      <c r="AK88" s="16">
        <f>SUM($E88:T88)/$U88</f>
        <v>1</v>
      </c>
      <c r="AL88" s="17">
        <f t="shared" si="12"/>
        <v>219.56319702602229</v>
      </c>
      <c r="AM88" s="17">
        <f t="shared" si="13"/>
        <v>302.98184961106307</v>
      </c>
      <c r="AN88" s="17">
        <f t="shared" si="14"/>
        <v>416.52276295133436</v>
      </c>
    </row>
    <row r="89" spans="1:40" x14ac:dyDescent="0.2">
      <c r="A89" s="9" t="str">
        <f t="shared" si="10"/>
        <v>60〜64歳|女|非正規</v>
      </c>
      <c r="B89" s="5" t="s">
        <v>51</v>
      </c>
      <c r="C89" s="5" t="s">
        <v>86</v>
      </c>
      <c r="D89" s="5" t="s">
        <v>43</v>
      </c>
      <c r="E89" s="6">
        <v>105500</v>
      </c>
      <c r="F89" s="6">
        <v>425400</v>
      </c>
      <c r="G89" s="6">
        <v>398300</v>
      </c>
      <c r="H89" s="6">
        <v>195000</v>
      </c>
      <c r="I89" s="6">
        <v>196500</v>
      </c>
      <c r="J89" s="6">
        <v>75200</v>
      </c>
      <c r="K89" s="6">
        <v>60200</v>
      </c>
      <c r="L89" s="6">
        <v>18400</v>
      </c>
      <c r="M89" s="6">
        <v>6900</v>
      </c>
      <c r="N89" s="6">
        <v>3200</v>
      </c>
      <c r="O89" s="6">
        <v>1800</v>
      </c>
      <c r="P89" s="6">
        <v>100</v>
      </c>
      <c r="Q89" s="6">
        <v>100</v>
      </c>
      <c r="R89" s="6">
        <v>400</v>
      </c>
      <c r="S89" s="6">
        <v>600</v>
      </c>
      <c r="T89" s="6">
        <v>0</v>
      </c>
      <c r="U89" s="15">
        <f t="shared" si="11"/>
        <v>1487600</v>
      </c>
      <c r="V89" s="16">
        <f>SUM($E89:E89)/$U89</f>
        <v>7.0919602043560098E-2</v>
      </c>
      <c r="W89" s="16">
        <f>SUM($E89:F89)/$U89</f>
        <v>0.35688357085237965</v>
      </c>
      <c r="X89" s="16">
        <f>SUM($E89:G89)/$U89</f>
        <v>0.62463027695617102</v>
      </c>
      <c r="Y89" s="16">
        <f>SUM($E89:H89)/$U89</f>
        <v>0.75571390158644802</v>
      </c>
      <c r="Z89" s="16">
        <f>SUM($E89:I89)/$U89</f>
        <v>0.88780586179080401</v>
      </c>
      <c r="AA89" s="16">
        <f>SUM($E89:J89)/$U89</f>
        <v>0.93835708523796724</v>
      </c>
      <c r="AB89" s="16">
        <f>SUM($E89:K89)/$U89</f>
        <v>0.97882495294433991</v>
      </c>
      <c r="AC89" s="16">
        <f>SUM($E89:L89)/$U89</f>
        <v>0.99119386931970965</v>
      </c>
      <c r="AD89" s="16">
        <f>SUM($E89:M89)/$U89</f>
        <v>0.9958322129604732</v>
      </c>
      <c r="AE89" s="16">
        <f>SUM($E89:N89)/$U89</f>
        <v>0.99798332885184193</v>
      </c>
      <c r="AF89" s="16">
        <f>SUM($E89:O89)/$U89</f>
        <v>0.99919333154073675</v>
      </c>
      <c r="AG89" s="16">
        <f>SUM($E89:P89)/$U89</f>
        <v>0.99926055391234203</v>
      </c>
      <c r="AH89" s="16">
        <f>SUM($E89:Q89)/$U89</f>
        <v>0.99932777628394731</v>
      </c>
      <c r="AI89" s="16">
        <f>SUM($E89:R89)/$U89</f>
        <v>0.99959666577036843</v>
      </c>
      <c r="AJ89" s="16">
        <f>SUM($E89:S89)/$U89</f>
        <v>1</v>
      </c>
      <c r="AK89" s="16">
        <f>SUM($E89:T89)/$U89</f>
        <v>1</v>
      </c>
      <c r="AL89" s="17">
        <f t="shared" si="12"/>
        <v>81.31170662905501</v>
      </c>
      <c r="AM89" s="17">
        <f t="shared" si="13"/>
        <v>126.72608586492593</v>
      </c>
      <c r="AN89" s="17">
        <f t="shared" si="14"/>
        <v>197.82051282051282</v>
      </c>
    </row>
    <row r="90" spans="1:40" x14ac:dyDescent="0.2">
      <c r="A90" s="9" t="str">
        <f t="shared" si="10"/>
        <v>65〜69歳|計|正規と非正規の計</v>
      </c>
      <c r="B90" s="5" t="s">
        <v>52</v>
      </c>
      <c r="C90" s="5" t="s">
        <v>10</v>
      </c>
      <c r="D90" s="5" t="s">
        <v>13</v>
      </c>
      <c r="E90" s="6">
        <v>196900</v>
      </c>
      <c r="F90" s="6">
        <v>550200</v>
      </c>
      <c r="G90" s="6">
        <v>535400</v>
      </c>
      <c r="H90" s="6">
        <v>322400</v>
      </c>
      <c r="I90" s="6">
        <v>348400</v>
      </c>
      <c r="J90" s="6">
        <v>193300</v>
      </c>
      <c r="K90" s="6">
        <v>234600</v>
      </c>
      <c r="L90" s="6">
        <v>111000</v>
      </c>
      <c r="M90" s="6">
        <v>49800</v>
      </c>
      <c r="N90" s="6">
        <v>29100</v>
      </c>
      <c r="O90" s="6">
        <v>15500</v>
      </c>
      <c r="P90" s="6">
        <v>10900</v>
      </c>
      <c r="Q90" s="6">
        <v>9300</v>
      </c>
      <c r="R90" s="6">
        <v>11700</v>
      </c>
      <c r="S90" s="6">
        <v>5900</v>
      </c>
      <c r="T90" s="6">
        <v>8700</v>
      </c>
      <c r="U90" s="15">
        <f t="shared" si="11"/>
        <v>2633100</v>
      </c>
      <c r="V90" s="16">
        <f>SUM($E90:E90)/$U90</f>
        <v>7.4778777866393226E-2</v>
      </c>
      <c r="W90" s="16">
        <f>SUM($E90:F90)/$U90</f>
        <v>0.28373400174699026</v>
      </c>
      <c r="X90" s="16">
        <f>SUM($E90:G90)/$U90</f>
        <v>0.48706847442178419</v>
      </c>
      <c r="Y90" s="16">
        <f>SUM($E90:H90)/$U90</f>
        <v>0.60950970339143973</v>
      </c>
      <c r="Z90" s="16">
        <f>SUM($E90:I90)/$U90</f>
        <v>0.74182522501993853</v>
      </c>
      <c r="AA90" s="16">
        <f>SUM($E90:J90)/$U90</f>
        <v>0.81523679313356878</v>
      </c>
      <c r="AB90" s="16">
        <f>SUM($E90:K90)/$U90</f>
        <v>0.90433329535528462</v>
      </c>
      <c r="AC90" s="16">
        <f>SUM($E90:L90)/$U90</f>
        <v>0.94648892939880747</v>
      </c>
      <c r="AD90" s="16">
        <f>SUM($E90:M90)/$U90</f>
        <v>0.96540199764536094</v>
      </c>
      <c r="AE90" s="16">
        <f>SUM($E90:N90)/$U90</f>
        <v>0.9764536098135278</v>
      </c>
      <c r="AF90" s="16">
        <f>SUM($E90:O90)/$U90</f>
        <v>0.98234020736014582</v>
      </c>
      <c r="AG90" s="16">
        <f>SUM($E90:P90)/$U90</f>
        <v>0.98647981466712242</v>
      </c>
      <c r="AH90" s="16">
        <f>SUM($E90:Q90)/$U90</f>
        <v>0.99001177319509326</v>
      </c>
      <c r="AI90" s="16">
        <f>SUM($E90:R90)/$U90</f>
        <v>0.99445520489157269</v>
      </c>
      <c r="AJ90" s="16">
        <f>SUM($E90:S90)/$U90</f>
        <v>0.99669590976415634</v>
      </c>
      <c r="AK90" s="16">
        <f>SUM($E90:T90)/$U90</f>
        <v>1</v>
      </c>
      <c r="AL90" s="17">
        <f t="shared" si="12"/>
        <v>91.92793529625591</v>
      </c>
      <c r="AM90" s="17">
        <f t="shared" si="13"/>
        <v>155.28070719602979</v>
      </c>
      <c r="AN90" s="17">
        <f t="shared" si="14"/>
        <v>255.567770305225</v>
      </c>
    </row>
    <row r="91" spans="1:40" x14ac:dyDescent="0.2">
      <c r="A91" s="9" t="str">
        <f t="shared" si="10"/>
        <v>65〜69歳|計|正規</v>
      </c>
      <c r="B91" s="5" t="s">
        <v>52</v>
      </c>
      <c r="C91" s="5" t="s">
        <v>10</v>
      </c>
      <c r="D91" s="5" t="s">
        <v>42</v>
      </c>
      <c r="E91" s="6">
        <v>11500</v>
      </c>
      <c r="F91" s="6">
        <v>22700</v>
      </c>
      <c r="G91" s="6">
        <v>45300</v>
      </c>
      <c r="H91" s="6">
        <v>58500</v>
      </c>
      <c r="I91" s="6">
        <v>107200</v>
      </c>
      <c r="J91" s="6">
        <v>79500</v>
      </c>
      <c r="K91" s="6">
        <v>125200</v>
      </c>
      <c r="L91" s="6">
        <v>67300</v>
      </c>
      <c r="M91" s="6">
        <v>29500</v>
      </c>
      <c r="N91" s="6">
        <v>18600</v>
      </c>
      <c r="O91" s="6">
        <v>9800</v>
      </c>
      <c r="P91" s="6">
        <v>8300</v>
      </c>
      <c r="Q91" s="6">
        <v>6700</v>
      </c>
      <c r="R91" s="6">
        <v>10600</v>
      </c>
      <c r="S91" s="6">
        <v>4700</v>
      </c>
      <c r="T91" s="6">
        <v>6800</v>
      </c>
      <c r="U91" s="15">
        <f t="shared" si="11"/>
        <v>612200</v>
      </c>
      <c r="V91" s="16">
        <f>SUM($E91:E91)/$U91</f>
        <v>1.8784710878797777E-2</v>
      </c>
      <c r="W91" s="16">
        <f>SUM($E91:F91)/$U91</f>
        <v>5.5864096700424699E-2</v>
      </c>
      <c r="X91" s="16">
        <f>SUM($E91:G91)/$U91</f>
        <v>0.12985952303168899</v>
      </c>
      <c r="Y91" s="16">
        <f>SUM($E91:H91)/$U91</f>
        <v>0.22541653054557334</v>
      </c>
      <c r="Z91" s="16">
        <f>SUM($E91:I91)/$U91</f>
        <v>0.40052270499836656</v>
      </c>
      <c r="AA91" s="16">
        <f>SUM($E91:J91)/$U91</f>
        <v>0.53038222803005552</v>
      </c>
      <c r="AB91" s="16">
        <f>SUM($E91:K91)/$U91</f>
        <v>0.73489055864096697</v>
      </c>
      <c r="AC91" s="16">
        <f>SUM($E91:L91)/$U91</f>
        <v>0.8448219536099314</v>
      </c>
      <c r="AD91" s="16">
        <f>SUM($E91:M91)/$U91</f>
        <v>0.89300882064684739</v>
      </c>
      <c r="AE91" s="16">
        <f>SUM($E91:N91)/$U91</f>
        <v>0.92339104867690303</v>
      </c>
      <c r="AF91" s="16">
        <f>SUM($E91:O91)/$U91</f>
        <v>0.93939888925187842</v>
      </c>
      <c r="AG91" s="16">
        <f>SUM($E91:P91)/$U91</f>
        <v>0.95295655014701075</v>
      </c>
      <c r="AH91" s="16">
        <f>SUM($E91:Q91)/$U91</f>
        <v>0.96390068605031032</v>
      </c>
      <c r="AI91" s="16">
        <f>SUM($E91:R91)/$U91</f>
        <v>0.98121528912120226</v>
      </c>
      <c r="AJ91" s="16">
        <f>SUM($E91:S91)/$U91</f>
        <v>0.98889251878471085</v>
      </c>
      <c r="AK91" s="16">
        <f>SUM($E91:T91)/$U91</f>
        <v>1</v>
      </c>
      <c r="AL91" s="17">
        <f t="shared" si="12"/>
        <v>207.01958955223881</v>
      </c>
      <c r="AM91" s="17">
        <f t="shared" si="13"/>
        <v>288.30188679245282</v>
      </c>
      <c r="AN91" s="17">
        <f t="shared" si="14"/>
        <v>413.74442793462111</v>
      </c>
    </row>
    <row r="92" spans="1:40" x14ac:dyDescent="0.2">
      <c r="A92" s="9" t="str">
        <f t="shared" si="10"/>
        <v>65〜69歳|計|非正規</v>
      </c>
      <c r="B92" s="5" t="s">
        <v>52</v>
      </c>
      <c r="C92" s="5" t="s">
        <v>10</v>
      </c>
      <c r="D92" s="5" t="s">
        <v>43</v>
      </c>
      <c r="E92" s="6">
        <v>185400</v>
      </c>
      <c r="F92" s="6">
        <v>527500</v>
      </c>
      <c r="G92" s="6">
        <v>490100</v>
      </c>
      <c r="H92" s="6">
        <v>263900</v>
      </c>
      <c r="I92" s="6">
        <v>241200</v>
      </c>
      <c r="J92" s="6">
        <v>113800</v>
      </c>
      <c r="K92" s="6">
        <v>109400</v>
      </c>
      <c r="L92" s="6">
        <v>43700</v>
      </c>
      <c r="M92" s="6">
        <v>20300</v>
      </c>
      <c r="N92" s="6">
        <v>10500</v>
      </c>
      <c r="O92" s="6">
        <v>5700</v>
      </c>
      <c r="P92" s="6">
        <v>2600</v>
      </c>
      <c r="Q92" s="6">
        <v>2600</v>
      </c>
      <c r="R92" s="6">
        <v>1100</v>
      </c>
      <c r="S92" s="6">
        <v>1200</v>
      </c>
      <c r="T92" s="6">
        <v>1900</v>
      </c>
      <c r="U92" s="15">
        <f t="shared" si="11"/>
        <v>2020900</v>
      </c>
      <c r="V92" s="16">
        <f>SUM($E92:E92)/$U92</f>
        <v>9.1741303379682324E-2</v>
      </c>
      <c r="W92" s="16">
        <f>SUM($E92:F92)/$U92</f>
        <v>0.35276362016923152</v>
      </c>
      <c r="X92" s="16">
        <f>SUM($E92:G92)/$U92</f>
        <v>0.59527933099114261</v>
      </c>
      <c r="Y92" s="16">
        <f>SUM($E92:H92)/$U92</f>
        <v>0.72586471374140238</v>
      </c>
      <c r="Z92" s="16">
        <f>SUM($E92:I92)/$U92</f>
        <v>0.8452174773615716</v>
      </c>
      <c r="AA92" s="16">
        <f>SUM($E92:J92)/$U92</f>
        <v>0.90152902172299465</v>
      </c>
      <c r="AB92" s="16">
        <f>SUM($E92:K92)/$U92</f>
        <v>0.95566331832351925</v>
      </c>
      <c r="AC92" s="16">
        <f>SUM($E92:L92)/$U92</f>
        <v>0.97728734722153499</v>
      </c>
      <c r="AD92" s="16">
        <f>SUM($E92:M92)/$U92</f>
        <v>0.98733237666386264</v>
      </c>
      <c r="AE92" s="16">
        <f>SUM($E92:N92)/$U92</f>
        <v>0.99252808154782524</v>
      </c>
      <c r="AF92" s="16">
        <f>SUM($E92:O92)/$U92</f>
        <v>0.99534860705626205</v>
      </c>
      <c r="AG92" s="16">
        <f>SUM($E92:P92)/$U92</f>
        <v>0.99663516255133855</v>
      </c>
      <c r="AH92" s="16">
        <f>SUM($E92:Q92)/$U92</f>
        <v>0.99792171804641494</v>
      </c>
      <c r="AI92" s="16">
        <f>SUM($E92:R92)/$U92</f>
        <v>0.99846602998663958</v>
      </c>
      <c r="AJ92" s="16">
        <f>SUM($E92:S92)/$U92</f>
        <v>0.99905982483052103</v>
      </c>
      <c r="AK92" s="16">
        <f>SUM($E92:T92)/$U92</f>
        <v>1</v>
      </c>
      <c r="AL92" s="17">
        <f t="shared" si="12"/>
        <v>80.315165876777243</v>
      </c>
      <c r="AM92" s="17">
        <f t="shared" si="13"/>
        <v>130.35604978575802</v>
      </c>
      <c r="AN92" s="17">
        <f t="shared" si="14"/>
        <v>210.110903814262</v>
      </c>
    </row>
    <row r="93" spans="1:40" x14ac:dyDescent="0.2">
      <c r="A93" s="9" t="str">
        <f t="shared" si="10"/>
        <v>65〜69歳|男|正規と非正規の計</v>
      </c>
      <c r="B93" s="5" t="s">
        <v>52</v>
      </c>
      <c r="C93" s="5" t="s">
        <v>85</v>
      </c>
      <c r="D93" s="5" t="s">
        <v>13</v>
      </c>
      <c r="E93" s="6">
        <v>59200</v>
      </c>
      <c r="F93" s="6">
        <v>168000</v>
      </c>
      <c r="G93" s="6">
        <v>226500</v>
      </c>
      <c r="H93" s="6">
        <v>193100</v>
      </c>
      <c r="I93" s="6">
        <v>233700</v>
      </c>
      <c r="J93" s="6">
        <v>140800</v>
      </c>
      <c r="K93" s="6">
        <v>185500</v>
      </c>
      <c r="L93" s="6">
        <v>88400</v>
      </c>
      <c r="M93" s="6">
        <v>42600</v>
      </c>
      <c r="N93" s="6">
        <v>25500</v>
      </c>
      <c r="O93" s="6">
        <v>13700</v>
      </c>
      <c r="P93" s="6">
        <v>8500</v>
      </c>
      <c r="Q93" s="6">
        <v>7900</v>
      </c>
      <c r="R93" s="6">
        <v>9600</v>
      </c>
      <c r="S93" s="6">
        <v>5600</v>
      </c>
      <c r="T93" s="6">
        <v>7300</v>
      </c>
      <c r="U93" s="15">
        <f t="shared" si="11"/>
        <v>1415900</v>
      </c>
      <c r="V93" s="16">
        <f>SUM($E93:E93)/$U93</f>
        <v>4.181086234903595E-2</v>
      </c>
      <c r="W93" s="16">
        <f>SUM($E93:F93)/$U93</f>
        <v>0.16046330955575958</v>
      </c>
      <c r="X93" s="16">
        <f>SUM($E93:G93)/$U93</f>
        <v>0.3204322339148245</v>
      </c>
      <c r="Y93" s="16">
        <f>SUM($E93:H93)/$U93</f>
        <v>0.45681192174588603</v>
      </c>
      <c r="Z93" s="16">
        <f>SUM($E93:I93)/$U93</f>
        <v>0.62186595098523911</v>
      </c>
      <c r="AA93" s="16">
        <f>SUM($E93:J93)/$U93</f>
        <v>0.72130800197754075</v>
      </c>
      <c r="AB93" s="16">
        <f>SUM($E93:K93)/$U93</f>
        <v>0.85232007910163143</v>
      </c>
      <c r="AC93" s="16">
        <f>SUM($E93:L93)/$U93</f>
        <v>0.91475386679850268</v>
      </c>
      <c r="AD93" s="16">
        <f>SUM($E93:M93)/$U93</f>
        <v>0.94484073734020768</v>
      </c>
      <c r="AE93" s="16">
        <f>SUM($E93:N93)/$U93</f>
        <v>0.96285048379122817</v>
      </c>
      <c r="AF93" s="16">
        <f>SUM($E93:O93)/$U93</f>
        <v>0.97252630835510978</v>
      </c>
      <c r="AG93" s="16">
        <f>SUM($E93:P93)/$U93</f>
        <v>0.97852955717211665</v>
      </c>
      <c r="AH93" s="16">
        <f>SUM($E93:Q93)/$U93</f>
        <v>0.98410904724909953</v>
      </c>
      <c r="AI93" s="16">
        <f>SUM($E93:R93)/$U93</f>
        <v>0.9908891870894837</v>
      </c>
      <c r="AJ93" s="16">
        <f>SUM($E93:S93)/$U93</f>
        <v>0.99484426866304121</v>
      </c>
      <c r="AK93" s="16">
        <f>SUM($E93:T93)/$U93</f>
        <v>1</v>
      </c>
      <c r="AL93" s="17">
        <f t="shared" si="12"/>
        <v>127.98565121412804</v>
      </c>
      <c r="AM93" s="17">
        <f t="shared" si="13"/>
        <v>213.08301240907144</v>
      </c>
      <c r="AN93" s="17">
        <f t="shared" si="14"/>
        <v>321.90026954177898</v>
      </c>
    </row>
    <row r="94" spans="1:40" x14ac:dyDescent="0.2">
      <c r="A94" s="9" t="str">
        <f t="shared" si="10"/>
        <v>65〜69歳|男|正規</v>
      </c>
      <c r="B94" s="5" t="s">
        <v>52</v>
      </c>
      <c r="C94" s="5" t="s">
        <v>85</v>
      </c>
      <c r="D94" s="5" t="s">
        <v>42</v>
      </c>
      <c r="E94" s="6">
        <v>5100</v>
      </c>
      <c r="F94" s="6">
        <v>7300</v>
      </c>
      <c r="G94" s="6">
        <v>21700</v>
      </c>
      <c r="H94" s="6">
        <v>36200</v>
      </c>
      <c r="I94" s="6">
        <v>72100</v>
      </c>
      <c r="J94" s="6">
        <v>57000</v>
      </c>
      <c r="K94" s="6">
        <v>96700</v>
      </c>
      <c r="L94" s="6">
        <v>50000</v>
      </c>
      <c r="M94" s="6">
        <v>24700</v>
      </c>
      <c r="N94" s="6">
        <v>15800</v>
      </c>
      <c r="O94" s="6">
        <v>8700</v>
      </c>
      <c r="P94" s="6">
        <v>6600</v>
      </c>
      <c r="Q94" s="6">
        <v>5600</v>
      </c>
      <c r="R94" s="6">
        <v>8600</v>
      </c>
      <c r="S94" s="6">
        <v>4400</v>
      </c>
      <c r="T94" s="6">
        <v>5800</v>
      </c>
      <c r="U94" s="15">
        <f t="shared" si="11"/>
        <v>426300</v>
      </c>
      <c r="V94" s="16">
        <f>SUM($E94:E94)/$U94</f>
        <v>1.1963406052076003E-2</v>
      </c>
      <c r="W94" s="16">
        <f>SUM($E94:F94)/$U94</f>
        <v>2.9087497067792633E-2</v>
      </c>
      <c r="X94" s="16">
        <f>SUM($E94:G94)/$U94</f>
        <v>7.999061693642974E-2</v>
      </c>
      <c r="Y94" s="16">
        <f>SUM($E94:H94)/$U94</f>
        <v>0.16490734224724374</v>
      </c>
      <c r="Z94" s="16">
        <f>SUM($E94:I94)/$U94</f>
        <v>0.33403706310110248</v>
      </c>
      <c r="AA94" s="16">
        <f>SUM($E94:J94)/$U94</f>
        <v>0.46774571897724609</v>
      </c>
      <c r="AB94" s="16">
        <f>SUM($E94:K94)/$U94</f>
        <v>0.69458128078817738</v>
      </c>
      <c r="AC94" s="16">
        <f>SUM($E94:L94)/$U94</f>
        <v>0.8118695754163735</v>
      </c>
      <c r="AD94" s="16">
        <f>SUM($E94:M94)/$U94</f>
        <v>0.86980999296270234</v>
      </c>
      <c r="AE94" s="16">
        <f>SUM($E94:N94)/$U94</f>
        <v>0.90687309406521233</v>
      </c>
      <c r="AF94" s="16">
        <f>SUM($E94:O94)/$U94</f>
        <v>0.92728125733051836</v>
      </c>
      <c r="AG94" s="16">
        <f>SUM($E94:P94)/$U94</f>
        <v>0.94276331222144027</v>
      </c>
      <c r="AH94" s="16">
        <f>SUM($E94:Q94)/$U94</f>
        <v>0.95589960121979822</v>
      </c>
      <c r="AI94" s="16">
        <f>SUM($E94:R94)/$U94</f>
        <v>0.97607318789584796</v>
      </c>
      <c r="AJ94" s="16">
        <f>SUM($E94:S94)/$U94</f>
        <v>0.98639455782312924</v>
      </c>
      <c r="AK94" s="16">
        <f>SUM($E94:T94)/$U94</f>
        <v>1</v>
      </c>
      <c r="AL94" s="17">
        <f t="shared" si="12"/>
        <v>225.15603328710125</v>
      </c>
      <c r="AM94" s="17">
        <f t="shared" si="13"/>
        <v>314.21923474663907</v>
      </c>
      <c r="AN94" s="17">
        <f t="shared" si="14"/>
        <v>447.24999999999994</v>
      </c>
    </row>
    <row r="95" spans="1:40" x14ac:dyDescent="0.2">
      <c r="A95" s="9" t="str">
        <f t="shared" si="10"/>
        <v>65〜69歳|男|非正規</v>
      </c>
      <c r="B95" s="5" t="s">
        <v>52</v>
      </c>
      <c r="C95" s="5" t="s">
        <v>85</v>
      </c>
      <c r="D95" s="5" t="s">
        <v>43</v>
      </c>
      <c r="E95" s="6">
        <v>54100</v>
      </c>
      <c r="F95" s="6">
        <v>160700</v>
      </c>
      <c r="G95" s="6">
        <v>204800</v>
      </c>
      <c r="H95" s="6">
        <v>156900</v>
      </c>
      <c r="I95" s="6">
        <v>161600</v>
      </c>
      <c r="J95" s="6">
        <v>83800</v>
      </c>
      <c r="K95" s="6">
        <v>88800</v>
      </c>
      <c r="L95" s="6">
        <v>38400</v>
      </c>
      <c r="M95" s="6">
        <v>17900</v>
      </c>
      <c r="N95" s="6">
        <v>9700</v>
      </c>
      <c r="O95" s="6">
        <v>5000</v>
      </c>
      <c r="P95" s="6">
        <v>1900</v>
      </c>
      <c r="Q95" s="6">
        <v>2300</v>
      </c>
      <c r="R95" s="6">
        <v>1000</v>
      </c>
      <c r="S95" s="6">
        <v>1200</v>
      </c>
      <c r="T95" s="6">
        <v>1500</v>
      </c>
      <c r="U95" s="15">
        <f t="shared" si="11"/>
        <v>989600</v>
      </c>
      <c r="V95" s="16">
        <f>SUM($E95:E95)/$U95</f>
        <v>5.4668552950687149E-2</v>
      </c>
      <c r="W95" s="16">
        <f>SUM($E95:F95)/$U95</f>
        <v>0.21705739692805173</v>
      </c>
      <c r="X95" s="16">
        <f>SUM($E95:G95)/$U95</f>
        <v>0.42400970088924816</v>
      </c>
      <c r="Y95" s="16">
        <f>SUM($E95:H95)/$U95</f>
        <v>0.58255860953920779</v>
      </c>
      <c r="Z95" s="16">
        <f>SUM($E95:I95)/$U95</f>
        <v>0.74585691188358938</v>
      </c>
      <c r="AA95" s="16">
        <f>SUM($E95:J95)/$U95</f>
        <v>0.83053759094583668</v>
      </c>
      <c r="AB95" s="16">
        <f>SUM($E95:K95)/$U95</f>
        <v>0.92027081649151177</v>
      </c>
      <c r="AC95" s="16">
        <f>SUM($E95:L95)/$U95</f>
        <v>0.95907437348423608</v>
      </c>
      <c r="AD95" s="16">
        <f>SUM($E95:M95)/$U95</f>
        <v>0.97716248989490706</v>
      </c>
      <c r="AE95" s="16">
        <f>SUM($E95:N95)/$U95</f>
        <v>0.98696443007275669</v>
      </c>
      <c r="AF95" s="16">
        <f>SUM($E95:O95)/$U95</f>
        <v>0.99201697655618437</v>
      </c>
      <c r="AG95" s="16">
        <f>SUM($E95:P95)/$U95</f>
        <v>0.99393694421988688</v>
      </c>
      <c r="AH95" s="16">
        <f>SUM($E95:Q95)/$U95</f>
        <v>0.99626111560226349</v>
      </c>
      <c r="AI95" s="16">
        <f>SUM($E95:R95)/$U95</f>
        <v>0.99727162489894905</v>
      </c>
      <c r="AJ95" s="16">
        <f>SUM($E95:S95)/$U95</f>
        <v>0.99848423605497172</v>
      </c>
      <c r="AK95" s="16">
        <f>SUM($E95:T95)/$U95</f>
        <v>1</v>
      </c>
      <c r="AL95" s="17">
        <f t="shared" si="12"/>
        <v>107.958984375</v>
      </c>
      <c r="AM95" s="17">
        <f t="shared" si="13"/>
        <v>173.96430847673679</v>
      </c>
      <c r="AN95" s="17">
        <f t="shared" si="14"/>
        <v>252.44630071599042</v>
      </c>
    </row>
    <row r="96" spans="1:40" x14ac:dyDescent="0.2">
      <c r="A96" s="9" t="str">
        <f t="shared" si="10"/>
        <v>65〜69歳|女|正規と非正規の計</v>
      </c>
      <c r="B96" s="5" t="s">
        <v>52</v>
      </c>
      <c r="C96" s="5" t="s">
        <v>86</v>
      </c>
      <c r="D96" s="5" t="s">
        <v>13</v>
      </c>
      <c r="E96" s="6">
        <v>137700</v>
      </c>
      <c r="F96" s="6">
        <v>382300</v>
      </c>
      <c r="G96" s="6">
        <v>308900</v>
      </c>
      <c r="H96" s="6">
        <v>129200</v>
      </c>
      <c r="I96" s="6">
        <v>114700</v>
      </c>
      <c r="J96" s="6">
        <v>52300</v>
      </c>
      <c r="K96" s="6">
        <v>49100</v>
      </c>
      <c r="L96" s="6">
        <v>22700</v>
      </c>
      <c r="M96" s="6">
        <v>7200</v>
      </c>
      <c r="N96" s="6">
        <v>3700</v>
      </c>
      <c r="O96" s="6">
        <v>1700</v>
      </c>
      <c r="P96" s="6">
        <v>2600</v>
      </c>
      <c r="Q96" s="6">
        <v>1400</v>
      </c>
      <c r="R96" s="6">
        <v>2000</v>
      </c>
      <c r="S96" s="6">
        <v>400</v>
      </c>
      <c r="T96" s="6">
        <v>1200</v>
      </c>
      <c r="U96" s="15">
        <f t="shared" si="11"/>
        <v>1217100</v>
      </c>
      <c r="V96" s="16">
        <f>SUM($E96:E96)/$U96</f>
        <v>0.11313778654177964</v>
      </c>
      <c r="W96" s="16">
        <f>SUM($E96:F96)/$U96</f>
        <v>0.42724509078958178</v>
      </c>
      <c r="X96" s="16">
        <f>SUM($E96:G96)/$U96</f>
        <v>0.68104510722208533</v>
      </c>
      <c r="Y96" s="16">
        <f>SUM($E96:H96)/$U96</f>
        <v>0.78719907977980441</v>
      </c>
      <c r="Z96" s="16">
        <f>SUM($E96:I96)/$U96</f>
        <v>0.88143948730589106</v>
      </c>
      <c r="AA96" s="16">
        <f>SUM($E96:J96)/$U96</f>
        <v>0.9244104839372278</v>
      </c>
      <c r="AB96" s="16">
        <f>SUM($E96:K96)/$U96</f>
        <v>0.96475228000985946</v>
      </c>
      <c r="AC96" s="16">
        <f>SUM($E96:L96)/$U96</f>
        <v>0.98340317147317391</v>
      </c>
      <c r="AD96" s="16">
        <f>SUM($E96:M96)/$U96</f>
        <v>0.98931887273026042</v>
      </c>
      <c r="AE96" s="16">
        <f>SUM($E96:N96)/$U96</f>
        <v>0.9923588858762632</v>
      </c>
      <c r="AF96" s="16">
        <f>SUM($E96:O96)/$U96</f>
        <v>0.99375564867307531</v>
      </c>
      <c r="AG96" s="16">
        <f>SUM($E96:P96)/$U96</f>
        <v>0.99589187412702329</v>
      </c>
      <c r="AH96" s="16">
        <f>SUM($E96:Q96)/$U96</f>
        <v>0.99704214937145674</v>
      </c>
      <c r="AI96" s="16">
        <f>SUM($E96:R96)/$U96</f>
        <v>0.9986853997206474</v>
      </c>
      <c r="AJ96" s="16">
        <f>SUM($E96:S96)/$U96</f>
        <v>0.99901404979048558</v>
      </c>
      <c r="AK96" s="16">
        <f>SUM($E96:T96)/$U96</f>
        <v>1</v>
      </c>
      <c r="AL96" s="17">
        <f t="shared" si="12"/>
        <v>71.785901124771129</v>
      </c>
      <c r="AM96" s="17">
        <f t="shared" si="13"/>
        <v>114.33311751375849</v>
      </c>
      <c r="AN96" s="17">
        <f t="shared" si="14"/>
        <v>182.47871517027863</v>
      </c>
    </row>
    <row r="97" spans="1:40" x14ac:dyDescent="0.2">
      <c r="A97" s="9" t="str">
        <f t="shared" si="10"/>
        <v>65〜69歳|女|正規</v>
      </c>
      <c r="B97" s="5" t="s">
        <v>52</v>
      </c>
      <c r="C97" s="5" t="s">
        <v>86</v>
      </c>
      <c r="D97" s="5" t="s">
        <v>42</v>
      </c>
      <c r="E97" s="6">
        <v>6500</v>
      </c>
      <c r="F97" s="6">
        <v>15400</v>
      </c>
      <c r="G97" s="6">
        <v>23600</v>
      </c>
      <c r="H97" s="6">
        <v>22300</v>
      </c>
      <c r="I97" s="6">
        <v>35100</v>
      </c>
      <c r="J97" s="6">
        <v>22400</v>
      </c>
      <c r="K97" s="6">
        <v>28500</v>
      </c>
      <c r="L97" s="6">
        <v>17300</v>
      </c>
      <c r="M97" s="6">
        <v>4800</v>
      </c>
      <c r="N97" s="6">
        <v>2800</v>
      </c>
      <c r="O97" s="6">
        <v>1000</v>
      </c>
      <c r="P97" s="6">
        <v>1800</v>
      </c>
      <c r="Q97" s="6">
        <v>1100</v>
      </c>
      <c r="R97" s="6">
        <v>1900</v>
      </c>
      <c r="S97" s="6">
        <v>400</v>
      </c>
      <c r="T97" s="6">
        <v>900</v>
      </c>
      <c r="U97" s="15">
        <f t="shared" si="11"/>
        <v>185800</v>
      </c>
      <c r="V97" s="16">
        <f>SUM($E97:E97)/$U97</f>
        <v>3.4983853606027987E-2</v>
      </c>
      <c r="W97" s="16">
        <f>SUM($E97:F97)/$U97</f>
        <v>0.1178686759956943</v>
      </c>
      <c r="X97" s="16">
        <f>SUM($E97:G97)/$U97</f>
        <v>0.24488697524219591</v>
      </c>
      <c r="Y97" s="16">
        <f>SUM($E97:H97)/$U97</f>
        <v>0.36490850376749195</v>
      </c>
      <c r="Z97" s="16">
        <f>SUM($E97:I97)/$U97</f>
        <v>0.55382131324004302</v>
      </c>
      <c r="AA97" s="16">
        <f>SUM($E97:J97)/$U97</f>
        <v>0.67438105489773947</v>
      </c>
      <c r="AB97" s="16">
        <f>SUM($E97:K97)/$U97</f>
        <v>0.82777179763186226</v>
      </c>
      <c r="AC97" s="16">
        <f>SUM($E97:L97)/$U97</f>
        <v>0.92088266953713671</v>
      </c>
      <c r="AD97" s="16">
        <f>SUM($E97:M97)/$U97</f>
        <v>0.94671689989235741</v>
      </c>
      <c r="AE97" s="16">
        <f>SUM($E97:N97)/$U97</f>
        <v>0.96178686759956944</v>
      </c>
      <c r="AF97" s="16">
        <f>SUM($E97:O97)/$U97</f>
        <v>0.96716899892357377</v>
      </c>
      <c r="AG97" s="16">
        <f>SUM($E97:P97)/$U97</f>
        <v>0.97685683530678147</v>
      </c>
      <c r="AH97" s="16">
        <f>SUM($E97:Q97)/$U97</f>
        <v>0.98277717976318624</v>
      </c>
      <c r="AI97" s="16">
        <f>SUM($E97:R97)/$U97</f>
        <v>0.99300322927879436</v>
      </c>
      <c r="AJ97" s="16">
        <f>SUM($E97:S97)/$U97</f>
        <v>0.9951560818083961</v>
      </c>
      <c r="AK97" s="16">
        <f>SUM($E97:T97)/$U97</f>
        <v>1</v>
      </c>
      <c r="AL97" s="17">
        <f t="shared" si="12"/>
        <v>152.13004484304932</v>
      </c>
      <c r="AM97" s="17">
        <f t="shared" si="13"/>
        <v>235.75498575498574</v>
      </c>
      <c r="AN97" s="17">
        <f t="shared" si="14"/>
        <v>349.29824561403512</v>
      </c>
    </row>
    <row r="98" spans="1:40" x14ac:dyDescent="0.2">
      <c r="A98" s="9" t="str">
        <f t="shared" si="10"/>
        <v>65〜69歳|女|非正規</v>
      </c>
      <c r="B98" s="5" t="s">
        <v>52</v>
      </c>
      <c r="C98" s="5" t="s">
        <v>86</v>
      </c>
      <c r="D98" s="5" t="s">
        <v>43</v>
      </c>
      <c r="E98" s="6">
        <v>131200</v>
      </c>
      <c r="F98" s="6">
        <v>366900</v>
      </c>
      <c r="G98" s="6">
        <v>285300</v>
      </c>
      <c r="H98" s="6">
        <v>106900</v>
      </c>
      <c r="I98" s="6">
        <v>79600</v>
      </c>
      <c r="J98" s="6">
        <v>29900</v>
      </c>
      <c r="K98" s="6">
        <v>20600</v>
      </c>
      <c r="L98" s="6">
        <v>5400</v>
      </c>
      <c r="M98" s="6">
        <v>2400</v>
      </c>
      <c r="N98" s="6">
        <v>900</v>
      </c>
      <c r="O98" s="6">
        <v>700</v>
      </c>
      <c r="P98" s="6">
        <v>800</v>
      </c>
      <c r="Q98" s="6">
        <v>300</v>
      </c>
      <c r="R98" s="6">
        <v>100</v>
      </c>
      <c r="S98" s="6">
        <v>0</v>
      </c>
      <c r="T98" s="6">
        <v>300</v>
      </c>
      <c r="U98" s="15">
        <f t="shared" si="11"/>
        <v>1031300</v>
      </c>
      <c r="V98" s="16">
        <f>SUM($E98:E98)/$U98</f>
        <v>0.12721807427518667</v>
      </c>
      <c r="W98" s="16">
        <f>SUM($E98:F98)/$U98</f>
        <v>0.48298264326578105</v>
      </c>
      <c r="X98" s="16">
        <f>SUM($E98:G98)/$U98</f>
        <v>0.75962377581693008</v>
      </c>
      <c r="Y98" s="16">
        <f>SUM($E98:H98)/$U98</f>
        <v>0.86327935615242901</v>
      </c>
      <c r="Z98" s="16">
        <f>SUM($E98:I98)/$U98</f>
        <v>0.94046349267914287</v>
      </c>
      <c r="AA98" s="16">
        <f>SUM($E98:J98)/$U98</f>
        <v>0.96945602637447881</v>
      </c>
      <c r="AB98" s="16">
        <f>SUM($E98:K98)/$U98</f>
        <v>0.98943081547561329</v>
      </c>
      <c r="AC98" s="16">
        <f>SUM($E98:L98)/$U98</f>
        <v>0.99466692523998834</v>
      </c>
      <c r="AD98" s="16">
        <f>SUM($E98:M98)/$U98</f>
        <v>0.99699408513526622</v>
      </c>
      <c r="AE98" s="16">
        <f>SUM($E98:N98)/$U98</f>
        <v>0.99786677009599534</v>
      </c>
      <c r="AF98" s="16">
        <f>SUM($E98:O98)/$U98</f>
        <v>0.99854552506545136</v>
      </c>
      <c r="AG98" s="16">
        <f>SUM($E98:P98)/$U98</f>
        <v>0.99932124503054398</v>
      </c>
      <c r="AH98" s="16">
        <f>SUM($E98:Q98)/$U98</f>
        <v>0.99961214001745369</v>
      </c>
      <c r="AI98" s="16">
        <f>SUM($E98:R98)/$U98</f>
        <v>0.99970910501309029</v>
      </c>
      <c r="AJ98" s="16">
        <f>SUM($E98:S98)/$U98</f>
        <v>0.99970910501309029</v>
      </c>
      <c r="AK98" s="16">
        <f>SUM($E98:T98)/$U98</f>
        <v>1</v>
      </c>
      <c r="AL98" s="17">
        <f t="shared" si="12"/>
        <v>67.256064322703736</v>
      </c>
      <c r="AM98" s="17">
        <f t="shared" si="13"/>
        <v>103.07570977917982</v>
      </c>
      <c r="AN98" s="17">
        <f t="shared" si="14"/>
        <v>148.26060287416755</v>
      </c>
    </row>
    <row r="99" spans="1:40" x14ac:dyDescent="0.2">
      <c r="A99" s="9" t="str">
        <f t="shared" si="10"/>
        <v>20代|計|正規と非正規の計</v>
      </c>
      <c r="B99" s="5" t="s">
        <v>53</v>
      </c>
      <c r="C99" s="5" t="s">
        <v>10</v>
      </c>
      <c r="D99" s="5" t="s">
        <v>13</v>
      </c>
      <c r="E99" s="6">
        <v>466800</v>
      </c>
      <c r="F99" s="6">
        <v>903100</v>
      </c>
      <c r="G99" s="6">
        <v>545600</v>
      </c>
      <c r="H99" s="6">
        <v>643400</v>
      </c>
      <c r="I99" s="6">
        <v>1547900</v>
      </c>
      <c r="J99" s="6">
        <v>1355600</v>
      </c>
      <c r="K99" s="6">
        <v>2226400</v>
      </c>
      <c r="L99" s="6">
        <v>1159200</v>
      </c>
      <c r="M99" s="6">
        <v>397000</v>
      </c>
      <c r="N99" s="6">
        <v>129100</v>
      </c>
      <c r="O99" s="6">
        <v>45800</v>
      </c>
      <c r="P99" s="6">
        <v>17700</v>
      </c>
      <c r="Q99" s="6">
        <v>6900</v>
      </c>
      <c r="R99" s="6">
        <v>9800</v>
      </c>
      <c r="S99" s="6">
        <v>2900</v>
      </c>
      <c r="T99" s="6">
        <v>2300</v>
      </c>
      <c r="U99" s="15">
        <f t="shared" si="11"/>
        <v>9459500</v>
      </c>
      <c r="V99" s="16">
        <f>SUM($E99:E99)/$U99</f>
        <v>4.9347217083355356E-2</v>
      </c>
      <c r="W99" s="16">
        <f>SUM($E99:F99)/$U99</f>
        <v>0.14481737935408848</v>
      </c>
      <c r="X99" s="16">
        <f>SUM($E99:G99)/$U99</f>
        <v>0.20249484645065807</v>
      </c>
      <c r="Y99" s="16">
        <f>SUM($E99:H99)/$U99</f>
        <v>0.27051112638088692</v>
      </c>
      <c r="Z99" s="16">
        <f>SUM($E99:I99)/$U99</f>
        <v>0.43414556794756592</v>
      </c>
      <c r="AA99" s="16">
        <f>SUM($E99:J99)/$U99</f>
        <v>0.57745123949468791</v>
      </c>
      <c r="AB99" s="16">
        <f>SUM($E99:K99)/$U99</f>
        <v>0.8128125165177863</v>
      </c>
      <c r="AC99" s="16">
        <f>SUM($E99:L99)/$U99</f>
        <v>0.93535599133146574</v>
      </c>
      <c r="AD99" s="16">
        <f>SUM($E99:M99)/$U99</f>
        <v>0.97732438289550183</v>
      </c>
      <c r="AE99" s="16">
        <f>SUM($E99:N99)/$U99</f>
        <v>0.99097203869126271</v>
      </c>
      <c r="AF99" s="16">
        <f>SUM($E99:O99)/$U99</f>
        <v>0.99581373222686187</v>
      </c>
      <c r="AG99" s="16">
        <f>SUM($E99:P99)/$U99</f>
        <v>0.99768486706485549</v>
      </c>
      <c r="AH99" s="16">
        <f>SUM($E99:Q99)/$U99</f>
        <v>0.99841429251017499</v>
      </c>
      <c r="AI99" s="16">
        <f>SUM($E99:R99)/$U99</f>
        <v>0.99945028807019398</v>
      </c>
      <c r="AJ99" s="16">
        <f>SUM($E99:S99)/$U99</f>
        <v>0.99975685818489346</v>
      </c>
      <c r="AK99" s="16">
        <f>SUM($E99:T99)/$U99</f>
        <v>1</v>
      </c>
      <c r="AL99" s="17">
        <f t="shared" si="12"/>
        <v>184.92189928504817</v>
      </c>
      <c r="AM99" s="17">
        <f t="shared" si="13"/>
        <v>272.97691059309534</v>
      </c>
      <c r="AN99" s="17">
        <f t="shared" si="14"/>
        <v>373.31229787998564</v>
      </c>
    </row>
    <row r="100" spans="1:40" x14ac:dyDescent="0.2">
      <c r="A100" s="9" t="str">
        <f t="shared" si="10"/>
        <v>20代|計|正規</v>
      </c>
      <c r="B100" s="5" t="s">
        <v>53</v>
      </c>
      <c r="C100" s="5" t="s">
        <v>10</v>
      </c>
      <c r="D100" s="5" t="s">
        <v>42</v>
      </c>
      <c r="E100" s="6">
        <v>28000</v>
      </c>
      <c r="F100" s="6">
        <v>22400</v>
      </c>
      <c r="G100" s="6">
        <v>99900</v>
      </c>
      <c r="H100" s="6">
        <v>336800</v>
      </c>
      <c r="I100" s="6">
        <v>1179400</v>
      </c>
      <c r="J100" s="6">
        <v>1207900</v>
      </c>
      <c r="K100" s="6">
        <v>2097700</v>
      </c>
      <c r="L100" s="6">
        <v>1135400</v>
      </c>
      <c r="M100" s="6">
        <v>391800</v>
      </c>
      <c r="N100" s="6">
        <v>126400</v>
      </c>
      <c r="O100" s="6">
        <v>45000</v>
      </c>
      <c r="P100" s="6">
        <v>17100</v>
      </c>
      <c r="Q100" s="6">
        <v>6600</v>
      </c>
      <c r="R100" s="6">
        <v>9600</v>
      </c>
      <c r="S100" s="6">
        <v>2900</v>
      </c>
      <c r="T100" s="6">
        <v>1000</v>
      </c>
      <c r="U100" s="15">
        <f t="shared" si="11"/>
        <v>6707900</v>
      </c>
      <c r="V100" s="16">
        <f>SUM($E100:E100)/$U100</f>
        <v>4.174182680123437E-3</v>
      </c>
      <c r="W100" s="16">
        <f>SUM($E100:F100)/$U100</f>
        <v>7.5135288242221855E-3</v>
      </c>
      <c r="X100" s="16">
        <f>SUM($E100:G100)/$U100</f>
        <v>2.240641631509116E-2</v>
      </c>
      <c r="Y100" s="16">
        <f>SUM($E100:H100)/$U100</f>
        <v>7.2615870838861646E-2</v>
      </c>
      <c r="Z100" s="16">
        <f>SUM($E100:I100)/$U100</f>
        <v>0.24843840844377524</v>
      </c>
      <c r="AA100" s="16">
        <f>SUM($E100:J100)/$U100</f>
        <v>0.42850966770524307</v>
      </c>
      <c r="AB100" s="16">
        <f>SUM($E100:K100)/$U100</f>
        <v>0.74123048942291925</v>
      </c>
      <c r="AC100" s="16">
        <f>SUM($E100:L100)/$U100</f>
        <v>0.91049359710192457</v>
      </c>
      <c r="AD100" s="16">
        <f>SUM($E100:M100)/$U100</f>
        <v>0.96890233903308043</v>
      </c>
      <c r="AE100" s="16">
        <f>SUM($E100:N100)/$U100</f>
        <v>0.98774579227478043</v>
      </c>
      <c r="AF100" s="16">
        <f>SUM($E100:O100)/$U100</f>
        <v>0.9944543001535503</v>
      </c>
      <c r="AG100" s="16">
        <f>SUM($E100:P100)/$U100</f>
        <v>0.9970035331474828</v>
      </c>
      <c r="AH100" s="16">
        <f>SUM($E100:Q100)/$U100</f>
        <v>0.99798744763636904</v>
      </c>
      <c r="AI100" s="16">
        <f>SUM($E100:R100)/$U100</f>
        <v>0.99941859598383997</v>
      </c>
      <c r="AJ100" s="16">
        <f>SUM($E100:S100)/$U100</f>
        <v>0.99985092204713844</v>
      </c>
      <c r="AK100" s="16">
        <f>SUM($E100:T100)/$U100</f>
        <v>1</v>
      </c>
      <c r="AL100" s="17">
        <f t="shared" si="12"/>
        <v>250.43360377514696</v>
      </c>
      <c r="AM100" s="17">
        <f t="shared" si="13"/>
        <v>322.86075225246697</v>
      </c>
      <c r="AN100" s="17">
        <f t="shared" si="14"/>
        <v>405.18099348247313</v>
      </c>
    </row>
    <row r="101" spans="1:40" x14ac:dyDescent="0.2">
      <c r="A101" s="9" t="str">
        <f t="shared" si="10"/>
        <v>20代|計|非正規</v>
      </c>
      <c r="B101" s="5" t="s">
        <v>53</v>
      </c>
      <c r="C101" s="5" t="s">
        <v>10</v>
      </c>
      <c r="D101" s="5" t="s">
        <v>43</v>
      </c>
      <c r="E101" s="6">
        <v>438800</v>
      </c>
      <c r="F101" s="6">
        <v>880700</v>
      </c>
      <c r="G101" s="6">
        <v>445700</v>
      </c>
      <c r="H101" s="6">
        <v>306600</v>
      </c>
      <c r="I101" s="6">
        <v>368500</v>
      </c>
      <c r="J101" s="6">
        <v>147700</v>
      </c>
      <c r="K101" s="6">
        <v>128700</v>
      </c>
      <c r="L101" s="6">
        <v>23800</v>
      </c>
      <c r="M101" s="6">
        <v>5200</v>
      </c>
      <c r="N101" s="6">
        <v>2700</v>
      </c>
      <c r="O101" s="6">
        <v>800</v>
      </c>
      <c r="P101" s="6">
        <v>600</v>
      </c>
      <c r="Q101" s="6">
        <v>300</v>
      </c>
      <c r="R101" s="6">
        <v>200</v>
      </c>
      <c r="S101" s="6">
        <v>0</v>
      </c>
      <c r="T101" s="6">
        <v>1300</v>
      </c>
      <c r="U101" s="15">
        <f t="shared" si="11"/>
        <v>2751600</v>
      </c>
      <c r="V101" s="16">
        <f>SUM($E101:E101)/$U101</f>
        <v>0.15947085332170374</v>
      </c>
      <c r="W101" s="16">
        <f>SUM($E101:F101)/$U101</f>
        <v>0.47953917720598926</v>
      </c>
      <c r="X101" s="16">
        <f>SUM($E101:G101)/$U101</f>
        <v>0.64151766245093766</v>
      </c>
      <c r="Y101" s="16">
        <f>SUM($E101:H101)/$U101</f>
        <v>0.75294374182293933</v>
      </c>
      <c r="Z101" s="16">
        <f>SUM($E101:I101)/$U101</f>
        <v>0.88686582352086063</v>
      </c>
      <c r="AA101" s="16">
        <f>SUM($E101:J101)/$U101</f>
        <v>0.94054368367495278</v>
      </c>
      <c r="AB101" s="16">
        <f>SUM($E101:K101)/$U101</f>
        <v>0.98731647041721182</v>
      </c>
      <c r="AC101" s="16">
        <f>SUM($E101:L101)/$U101</f>
        <v>0.99596598342782383</v>
      </c>
      <c r="AD101" s="16">
        <f>SUM($E101:M101)/$U101</f>
        <v>0.99785579299316762</v>
      </c>
      <c r="AE101" s="16">
        <f>SUM($E101:N101)/$U101</f>
        <v>0.99883704026748077</v>
      </c>
      <c r="AF101" s="16">
        <f>SUM($E101:O101)/$U101</f>
        <v>0.99912778020061055</v>
      </c>
      <c r="AG101" s="16">
        <f>SUM($E101:P101)/$U101</f>
        <v>0.99934583515045794</v>
      </c>
      <c r="AH101" s="16">
        <f>SUM($E101:Q101)/$U101</f>
        <v>0.99945486262538163</v>
      </c>
      <c r="AI101" s="16">
        <f>SUM($E101:R101)/$U101</f>
        <v>0.99952754760866402</v>
      </c>
      <c r="AJ101" s="16">
        <f>SUM($E101:S101)/$U101</f>
        <v>0.99952754760866402</v>
      </c>
      <c r="AK101" s="16">
        <f>SUM($E101:T101)/$U101</f>
        <v>1</v>
      </c>
      <c r="AL101" s="17">
        <f t="shared" si="12"/>
        <v>64.142159645736342</v>
      </c>
      <c r="AM101" s="17">
        <f t="shared" si="13"/>
        <v>106.31590756113977</v>
      </c>
      <c r="AN101" s="17">
        <f t="shared" si="14"/>
        <v>198.67906066536202</v>
      </c>
    </row>
    <row r="102" spans="1:40" x14ac:dyDescent="0.2">
      <c r="A102" s="9" t="str">
        <f t="shared" si="10"/>
        <v>20代|男|正規と非正規の計</v>
      </c>
      <c r="B102" s="5" t="s">
        <v>53</v>
      </c>
      <c r="C102" s="5" t="s">
        <v>85</v>
      </c>
      <c r="D102" s="5" t="s">
        <v>13</v>
      </c>
      <c r="E102" s="6">
        <v>221600</v>
      </c>
      <c r="F102" s="6">
        <v>435600</v>
      </c>
      <c r="G102" s="6">
        <v>209900</v>
      </c>
      <c r="H102" s="6">
        <v>232500</v>
      </c>
      <c r="I102" s="6">
        <v>615300</v>
      </c>
      <c r="J102" s="6">
        <v>629500</v>
      </c>
      <c r="K102" s="6">
        <v>1253100</v>
      </c>
      <c r="L102" s="6">
        <v>759500</v>
      </c>
      <c r="M102" s="6">
        <v>285800</v>
      </c>
      <c r="N102" s="6">
        <v>106900</v>
      </c>
      <c r="O102" s="6">
        <v>36800</v>
      </c>
      <c r="P102" s="6">
        <v>15900</v>
      </c>
      <c r="Q102" s="6">
        <v>5500</v>
      </c>
      <c r="R102" s="6">
        <v>9500</v>
      </c>
      <c r="S102" s="6">
        <v>2400</v>
      </c>
      <c r="T102" s="6">
        <v>2300</v>
      </c>
      <c r="U102" s="15">
        <f t="shared" si="11"/>
        <v>4822100</v>
      </c>
      <c r="V102" s="16">
        <f>SUM($E102:E102)/$U102</f>
        <v>4.5955081810829308E-2</v>
      </c>
      <c r="W102" s="16">
        <f>SUM($E102:F102)/$U102</f>
        <v>0.13628916861948115</v>
      </c>
      <c r="X102" s="16">
        <f>SUM($E102:G102)/$U102</f>
        <v>0.1798179216523921</v>
      </c>
      <c r="Y102" s="16">
        <f>SUM($E102:H102)/$U102</f>
        <v>0.22803342941871799</v>
      </c>
      <c r="Z102" s="16">
        <f>SUM($E102:I102)/$U102</f>
        <v>0.35563343771385908</v>
      </c>
      <c r="AA102" s="16">
        <f>SUM($E102:J102)/$U102</f>
        <v>0.48617822110698661</v>
      </c>
      <c r="AB102" s="16">
        <f>SUM($E102:K102)/$U102</f>
        <v>0.74604425457788104</v>
      </c>
      <c r="AC102" s="16">
        <f>SUM($E102:L102)/$U102</f>
        <v>0.90354824661454558</v>
      </c>
      <c r="AD102" s="16">
        <f>SUM($E102:M102)/$U102</f>
        <v>0.96281702992472162</v>
      </c>
      <c r="AE102" s="16">
        <f>SUM($E102:N102)/$U102</f>
        <v>0.98498579457083013</v>
      </c>
      <c r="AF102" s="16">
        <f>SUM($E102:O102)/$U102</f>
        <v>0.99261732440223138</v>
      </c>
      <c r="AG102" s="16">
        <f>SUM($E102:P102)/$U102</f>
        <v>0.99591464299786403</v>
      </c>
      <c r="AH102" s="16">
        <f>SUM($E102:Q102)/$U102</f>
        <v>0.99705522490201359</v>
      </c>
      <c r="AI102" s="16">
        <f>SUM($E102:R102)/$U102</f>
        <v>0.99902532091827212</v>
      </c>
      <c r="AJ102" s="16">
        <f>SUM($E102:S102)/$U102</f>
        <v>0.99952302938553739</v>
      </c>
      <c r="AK102" s="16">
        <f>SUM($E102:T102)/$U102</f>
        <v>1</v>
      </c>
      <c r="AL102" s="17">
        <f t="shared" si="12"/>
        <v>208.60758979359662</v>
      </c>
      <c r="AM102" s="17">
        <f t="shared" si="13"/>
        <v>305.31880935280503</v>
      </c>
      <c r="AN102" s="17">
        <f t="shared" si="14"/>
        <v>402.51152073732715</v>
      </c>
    </row>
    <row r="103" spans="1:40" x14ac:dyDescent="0.2">
      <c r="A103" s="9" t="str">
        <f t="shared" si="10"/>
        <v>20代|男|正規</v>
      </c>
      <c r="B103" s="5" t="s">
        <v>53</v>
      </c>
      <c r="C103" s="5" t="s">
        <v>85</v>
      </c>
      <c r="D103" s="5" t="s">
        <v>42</v>
      </c>
      <c r="E103" s="6">
        <v>13100</v>
      </c>
      <c r="F103" s="6">
        <v>9300</v>
      </c>
      <c r="G103" s="6">
        <v>37400</v>
      </c>
      <c r="H103" s="6">
        <v>119500</v>
      </c>
      <c r="I103" s="6">
        <v>473900</v>
      </c>
      <c r="J103" s="6">
        <v>567400</v>
      </c>
      <c r="K103" s="6">
        <v>1177000</v>
      </c>
      <c r="L103" s="6">
        <v>745200</v>
      </c>
      <c r="M103" s="6">
        <v>282700</v>
      </c>
      <c r="N103" s="6">
        <v>105400</v>
      </c>
      <c r="O103" s="6">
        <v>36000</v>
      </c>
      <c r="P103" s="6">
        <v>15300</v>
      </c>
      <c r="Q103" s="6">
        <v>5400</v>
      </c>
      <c r="R103" s="6">
        <v>9300</v>
      </c>
      <c r="S103" s="6">
        <v>2400</v>
      </c>
      <c r="T103" s="6">
        <v>1000</v>
      </c>
      <c r="U103" s="15">
        <f t="shared" si="11"/>
        <v>3600300</v>
      </c>
      <c r="V103" s="16">
        <f>SUM($E103:E103)/$U103</f>
        <v>3.6385856734161043E-3</v>
      </c>
      <c r="W103" s="16">
        <f>SUM($E103:F103)/$U103</f>
        <v>6.2217037469099795E-3</v>
      </c>
      <c r="X103" s="16">
        <f>SUM($E103:G103)/$U103</f>
        <v>1.6609726967197178E-2</v>
      </c>
      <c r="Y103" s="16">
        <f>SUM($E103:H103)/$U103</f>
        <v>4.9801405438435684E-2</v>
      </c>
      <c r="Z103" s="16">
        <f>SUM($E103:I103)/$U103</f>
        <v>0.18142932533399994</v>
      </c>
      <c r="AA103" s="16">
        <f>SUM($E103:J103)/$U103</f>
        <v>0.33902730328028219</v>
      </c>
      <c r="AB103" s="16">
        <f>SUM($E103:K103)/$U103</f>
        <v>0.66594450462461463</v>
      </c>
      <c r="AC103" s="16">
        <f>SUM($E103:L103)/$U103</f>
        <v>0.87292725606199484</v>
      </c>
      <c r="AD103" s="16">
        <f>SUM($E103:M103)/$U103</f>
        <v>0.95144849040357748</v>
      </c>
      <c r="AE103" s="16">
        <f>SUM($E103:N103)/$U103</f>
        <v>0.98072382856984142</v>
      </c>
      <c r="AF103" s="16">
        <f>SUM($E103:O103)/$U103</f>
        <v>0.99072299530594676</v>
      </c>
      <c r="AG103" s="16">
        <f>SUM($E103:P103)/$U103</f>
        <v>0.99497264116879147</v>
      </c>
      <c r="AH103" s="16">
        <f>SUM($E103:Q103)/$U103</f>
        <v>0.99647251617920729</v>
      </c>
      <c r="AI103" s="16">
        <f>SUM($E103:R103)/$U103</f>
        <v>0.99905563425270116</v>
      </c>
      <c r="AJ103" s="16">
        <f>SUM($E103:S103)/$U103</f>
        <v>0.99972224536844156</v>
      </c>
      <c r="AK103" s="16">
        <f>SUM($E103:T103)/$U103</f>
        <v>1</v>
      </c>
      <c r="AL103" s="17">
        <f t="shared" si="12"/>
        <v>271.75493479027142</v>
      </c>
      <c r="AM103" s="17">
        <f t="shared" si="13"/>
        <v>349.2395921835174</v>
      </c>
      <c r="AN103" s="17">
        <f t="shared" si="14"/>
        <v>440.60990338164254</v>
      </c>
    </row>
    <row r="104" spans="1:40" x14ac:dyDescent="0.2">
      <c r="A104" s="9" t="str">
        <f t="shared" si="10"/>
        <v>20代|男|非正規</v>
      </c>
      <c r="B104" s="5" t="s">
        <v>53</v>
      </c>
      <c r="C104" s="5" t="s">
        <v>85</v>
      </c>
      <c r="D104" s="5" t="s">
        <v>43</v>
      </c>
      <c r="E104" s="6">
        <v>208500</v>
      </c>
      <c r="F104" s="6">
        <v>426300</v>
      </c>
      <c r="G104" s="6">
        <v>172500</v>
      </c>
      <c r="H104" s="6">
        <v>113000</v>
      </c>
      <c r="I104" s="6">
        <v>141400</v>
      </c>
      <c r="J104" s="6">
        <v>62100</v>
      </c>
      <c r="K104" s="6">
        <v>76100</v>
      </c>
      <c r="L104" s="6">
        <v>14300</v>
      </c>
      <c r="M104" s="6">
        <v>3100</v>
      </c>
      <c r="N104" s="6">
        <v>1500</v>
      </c>
      <c r="O104" s="6">
        <v>800</v>
      </c>
      <c r="P104" s="6">
        <v>600</v>
      </c>
      <c r="Q104" s="6">
        <v>100</v>
      </c>
      <c r="R104" s="6">
        <v>200</v>
      </c>
      <c r="S104" s="6">
        <v>0</v>
      </c>
      <c r="T104" s="6">
        <v>1300</v>
      </c>
      <c r="U104" s="15">
        <f t="shared" si="11"/>
        <v>1221800</v>
      </c>
      <c r="V104" s="16">
        <f>SUM($E104:E104)/$U104</f>
        <v>0.17064986086102471</v>
      </c>
      <c r="W104" s="16">
        <f>SUM($E104:F104)/$U104</f>
        <v>0.51956130299558034</v>
      </c>
      <c r="X104" s="16">
        <f>SUM($E104:G104)/$U104</f>
        <v>0.66074643967916191</v>
      </c>
      <c r="Y104" s="16">
        <f>SUM($E104:H104)/$U104</f>
        <v>0.75323293501391386</v>
      </c>
      <c r="Z104" s="16">
        <f>SUM($E104:I104)/$U104</f>
        <v>0.86896382386642657</v>
      </c>
      <c r="AA104" s="16">
        <f>SUM($E104:J104)/$U104</f>
        <v>0.91979047307251594</v>
      </c>
      <c r="AB104" s="16">
        <f>SUM($E104:K104)/$U104</f>
        <v>0.98207562612538879</v>
      </c>
      <c r="AC104" s="16">
        <f>SUM($E104:L104)/$U104</f>
        <v>0.99377966934031758</v>
      </c>
      <c r="AD104" s="16">
        <f>SUM($E104:M104)/$U104</f>
        <v>0.99631690947781959</v>
      </c>
      <c r="AE104" s="16">
        <f>SUM($E104:N104)/$U104</f>
        <v>0.99754460631854636</v>
      </c>
      <c r="AF104" s="16">
        <f>SUM($E104:O104)/$U104</f>
        <v>0.99819937796693403</v>
      </c>
      <c r="AG104" s="16">
        <f>SUM($E104:P104)/$U104</f>
        <v>0.99869045670322476</v>
      </c>
      <c r="AH104" s="16">
        <f>SUM($E104:Q104)/$U104</f>
        <v>0.99877230315927323</v>
      </c>
      <c r="AI104" s="16">
        <f>SUM($E104:R104)/$U104</f>
        <v>0.99893599607137007</v>
      </c>
      <c r="AJ104" s="16">
        <f>SUM($E104:S104)/$U104</f>
        <v>0.99893599607137007</v>
      </c>
      <c r="AK104" s="16">
        <f>SUM($E104:T104)/$U104</f>
        <v>1</v>
      </c>
      <c r="AL104" s="17">
        <f t="shared" si="12"/>
        <v>61.371100164203611</v>
      </c>
      <c r="AM104" s="17">
        <f t="shared" si="13"/>
        <v>97.196809758386109</v>
      </c>
      <c r="AN104" s="17">
        <f t="shared" si="14"/>
        <v>198.25221238938053</v>
      </c>
    </row>
    <row r="105" spans="1:40" x14ac:dyDescent="0.2">
      <c r="A105" s="9" t="str">
        <f t="shared" ref="A105:A136" si="15">B105&amp;"|"&amp;C105&amp;"|"&amp;D105</f>
        <v>20代|女|正規と非正規の計</v>
      </c>
      <c r="B105" s="5" t="s">
        <v>53</v>
      </c>
      <c r="C105" s="5" t="s">
        <v>86</v>
      </c>
      <c r="D105" s="5" t="s">
        <v>13</v>
      </c>
      <c r="E105" s="6">
        <v>245100</v>
      </c>
      <c r="F105" s="6">
        <v>467500</v>
      </c>
      <c r="G105" s="6">
        <v>335600</v>
      </c>
      <c r="H105" s="6">
        <v>410800</v>
      </c>
      <c r="I105" s="6">
        <v>932600</v>
      </c>
      <c r="J105" s="6">
        <v>726100</v>
      </c>
      <c r="K105" s="6">
        <v>973200</v>
      </c>
      <c r="L105" s="6">
        <v>399900</v>
      </c>
      <c r="M105" s="6">
        <v>111200</v>
      </c>
      <c r="N105" s="6">
        <v>22300</v>
      </c>
      <c r="O105" s="6">
        <v>9100</v>
      </c>
      <c r="P105" s="6">
        <v>1900</v>
      </c>
      <c r="Q105" s="6">
        <v>1300</v>
      </c>
      <c r="R105" s="6">
        <v>300</v>
      </c>
      <c r="S105" s="6">
        <v>500</v>
      </c>
      <c r="T105" s="6">
        <v>0</v>
      </c>
      <c r="U105" s="15">
        <f t="shared" ref="U105:U136" si="16">SUM(E105:T105)</f>
        <v>4637400</v>
      </c>
      <c r="V105" s="16">
        <f>SUM($E105:E105)/$U105</f>
        <v>5.2852891706559713E-2</v>
      </c>
      <c r="W105" s="16">
        <f>SUM($E105:F105)/$U105</f>
        <v>0.15366369086125847</v>
      </c>
      <c r="X105" s="16">
        <f>SUM($E105:G105)/$U105</f>
        <v>0.22603182817958339</v>
      </c>
      <c r="Y105" s="16">
        <f>SUM($E105:H105)/$U105</f>
        <v>0.31461594859188341</v>
      </c>
      <c r="Z105" s="16">
        <f>SUM($E105:I105)/$U105</f>
        <v>0.51572001552594127</v>
      </c>
      <c r="AA105" s="16">
        <f>SUM($E105:J105)/$U105</f>
        <v>0.67229482037348509</v>
      </c>
      <c r="AB105" s="16">
        <f>SUM($E105:K105)/$U105</f>
        <v>0.88215379307370512</v>
      </c>
      <c r="AC105" s="16">
        <f>SUM($E105:L105)/$U105</f>
        <v>0.96838745848967089</v>
      </c>
      <c r="AD105" s="16">
        <f>SUM($E105:M105)/$U105</f>
        <v>0.99236641221374045</v>
      </c>
      <c r="AE105" s="16">
        <f>SUM($E105:N105)/$U105</f>
        <v>0.99717514124293782</v>
      </c>
      <c r="AF105" s="16">
        <f>SUM($E105:O105)/$U105</f>
        <v>0.99913744770776725</v>
      </c>
      <c r="AG105" s="16">
        <f>SUM($E105:P105)/$U105</f>
        <v>0.99954716004657784</v>
      </c>
      <c r="AH105" s="16">
        <f>SUM($E105:Q105)/$U105</f>
        <v>0.99982748954155343</v>
      </c>
      <c r="AI105" s="16">
        <f>SUM($E105:R105)/$U105</f>
        <v>0.99989218096347088</v>
      </c>
      <c r="AJ105" s="16">
        <f>SUM($E105:S105)/$U105</f>
        <v>1</v>
      </c>
      <c r="AK105" s="16">
        <f>SUM($E105:T105)/$U105</f>
        <v>1</v>
      </c>
      <c r="AL105" s="17">
        <f t="shared" ref="AL105:AL136" si="17">INDEX($E$6:$T$6,(COUNTIF($V105:$AK105,"&lt;"&amp;0.25)+1))+(0.25-IF((COUNTIF($V105:$AK105,"&lt;"&amp;0.25)+1)=1,0,INDEX($V105:$AK105,(COUNTIF($V105:$AK105,"&lt;"&amp;0.25)+1)-1)))/(INDEX($E105:$T105,(COUNTIF($V105:$AK105,"&lt;"&amp;0.25)+1))/$U105)*INDEX($E$7:$T$7,(COUNTIF($V105:$AK105,"&lt;"&amp;0.25)+1))</f>
        <v>163.52848101265823</v>
      </c>
      <c r="AM105" s="17">
        <f t="shared" ref="AM105:AM136" si="18">INDEX($E$6:$T$6,(COUNTIF($V105:$AK105,"&lt;"&amp;0.5)+1))+(0.5-IF((COUNTIF($V105:$AK105,"&lt;"&amp;0.5)+1)=1,0,INDEX($V105:$AK105,(COUNTIF($V105:$AK105,"&lt;"&amp;0.5)+1)-1)))/(INDEX($E105:$T105,(COUNTIF($V105:$AK105,"&lt;"&amp;0.5)+1))/$U105)*INDEX($E$7:$T$7,(COUNTIF($V105:$AK105,"&lt;"&amp;0.5)+1))</f>
        <v>246.09157194938879</v>
      </c>
      <c r="AN105" s="17">
        <f t="shared" ref="AN105:AN136" si="19">INDEX($E$6:$T$6,(COUNTIF($V105:$AK105,"&lt;"&amp;0.75)+1))+(0.75-IF((COUNTIF($V105:$AK105,"&lt;"&amp;0.75)+1)=1,0,INDEX($V105:$AK105,(COUNTIF($V105:$AK105,"&lt;"&amp;0.75)+1)-1)))/(INDEX($E105:$T105,(COUNTIF($V105:$AK105,"&lt;"&amp;0.75)+1))/$U105)*INDEX($E$7:$T$7,(COUNTIF($V105:$AK105,"&lt;"&amp;0.75)+1))</f>
        <v>337.02733251130292</v>
      </c>
    </row>
    <row r="106" spans="1:40" x14ac:dyDescent="0.2">
      <c r="A106" s="9" t="str">
        <f t="shared" si="15"/>
        <v>20代|女|正規</v>
      </c>
      <c r="B106" s="5" t="s">
        <v>53</v>
      </c>
      <c r="C106" s="5" t="s">
        <v>86</v>
      </c>
      <c r="D106" s="5" t="s">
        <v>42</v>
      </c>
      <c r="E106" s="6">
        <v>14900</v>
      </c>
      <c r="F106" s="6">
        <v>13200</v>
      </c>
      <c r="G106" s="6">
        <v>62500</v>
      </c>
      <c r="H106" s="6">
        <v>217300</v>
      </c>
      <c r="I106" s="6">
        <v>705500</v>
      </c>
      <c r="J106" s="6">
        <v>640400</v>
      </c>
      <c r="K106" s="6">
        <v>920700</v>
      </c>
      <c r="L106" s="6">
        <v>390200</v>
      </c>
      <c r="M106" s="6">
        <v>109100</v>
      </c>
      <c r="N106" s="6">
        <v>21100</v>
      </c>
      <c r="O106" s="6">
        <v>9000</v>
      </c>
      <c r="P106" s="6">
        <v>1900</v>
      </c>
      <c r="Q106" s="6">
        <v>1100</v>
      </c>
      <c r="R106" s="6">
        <v>300</v>
      </c>
      <c r="S106" s="6">
        <v>500</v>
      </c>
      <c r="T106" s="6">
        <v>0</v>
      </c>
      <c r="U106" s="15">
        <f t="shared" si="16"/>
        <v>3107700</v>
      </c>
      <c r="V106" s="16">
        <f>SUM($E106:E106)/$U106</f>
        <v>4.7945425877658722E-3</v>
      </c>
      <c r="W106" s="16">
        <f>SUM($E106:F106)/$U106</f>
        <v>9.0420568265920133E-3</v>
      </c>
      <c r="X106" s="16">
        <f>SUM($E106:G106)/$U106</f>
        <v>2.9153393184670334E-2</v>
      </c>
      <c r="Y106" s="16">
        <f>SUM($E106:H106)/$U106</f>
        <v>9.9076487434437047E-2</v>
      </c>
      <c r="Z106" s="16">
        <f>SUM($E106:I106)/$U106</f>
        <v>0.32609325224442515</v>
      </c>
      <c r="AA106" s="16">
        <f>SUM($E106:J106)/$U106</f>
        <v>0.5321620491038388</v>
      </c>
      <c r="AB106" s="16">
        <f>SUM($E106:K106)/$U106</f>
        <v>0.82842616726196228</v>
      </c>
      <c r="AC106" s="16">
        <f>SUM($E106:L106)/$U106</f>
        <v>0.95398526241271675</v>
      </c>
      <c r="AD106" s="16">
        <f>SUM($E106:M106)/$U106</f>
        <v>0.98909161115937827</v>
      </c>
      <c r="AE106" s="16">
        <f>SUM($E106:N106)/$U106</f>
        <v>0.99588119831386557</v>
      </c>
      <c r="AF106" s="16">
        <f>SUM($E106:O106)/$U106</f>
        <v>0.99877723074942881</v>
      </c>
      <c r="AG106" s="16">
        <f>SUM($E106:P106)/$U106</f>
        <v>0.99938861537471446</v>
      </c>
      <c r="AH106" s="16">
        <f>SUM($E106:Q106)/$U106</f>
        <v>0.9997425748946166</v>
      </c>
      <c r="AI106" s="16">
        <f>SUM($E106:R106)/$U106</f>
        <v>0.99983910930913533</v>
      </c>
      <c r="AJ106" s="16">
        <f>SUM($E106:S106)/$U106</f>
        <v>1</v>
      </c>
      <c r="AK106" s="16">
        <f>SUM($E106:T106)/$U106</f>
        <v>1</v>
      </c>
      <c r="AL106" s="17">
        <f t="shared" si="17"/>
        <v>233.24060949681078</v>
      </c>
      <c r="AM106" s="17">
        <f t="shared" si="18"/>
        <v>292.19628357276702</v>
      </c>
      <c r="AN106" s="17">
        <f t="shared" si="19"/>
        <v>373.52829368958402</v>
      </c>
    </row>
    <row r="107" spans="1:40" x14ac:dyDescent="0.2">
      <c r="A107" s="9" t="str">
        <f t="shared" si="15"/>
        <v>20代|女|非正規</v>
      </c>
      <c r="B107" s="5" t="s">
        <v>53</v>
      </c>
      <c r="C107" s="5" t="s">
        <v>86</v>
      </c>
      <c r="D107" s="5" t="s">
        <v>43</v>
      </c>
      <c r="E107" s="6">
        <v>230200</v>
      </c>
      <c r="F107" s="6">
        <v>454300</v>
      </c>
      <c r="G107" s="6">
        <v>273100</v>
      </c>
      <c r="H107" s="6">
        <v>193500</v>
      </c>
      <c r="I107" s="6">
        <v>227100</v>
      </c>
      <c r="J107" s="6">
        <v>85700</v>
      </c>
      <c r="K107" s="6">
        <v>52500</v>
      </c>
      <c r="L107" s="6">
        <v>9700</v>
      </c>
      <c r="M107" s="6">
        <v>2100</v>
      </c>
      <c r="N107" s="6">
        <v>1200</v>
      </c>
      <c r="O107" s="6">
        <v>100</v>
      </c>
      <c r="P107" s="6">
        <v>0</v>
      </c>
      <c r="Q107" s="6">
        <v>200</v>
      </c>
      <c r="R107" s="6">
        <v>0</v>
      </c>
      <c r="S107" s="6">
        <v>0</v>
      </c>
      <c r="T107" s="6">
        <v>0</v>
      </c>
      <c r="U107" s="15">
        <f t="shared" si="16"/>
        <v>1529700</v>
      </c>
      <c r="V107" s="16">
        <f>SUM($E107:E107)/$U107</f>
        <v>0.15048702359939858</v>
      </c>
      <c r="W107" s="16">
        <f>SUM($E107:F107)/$U107</f>
        <v>0.44747336078969735</v>
      </c>
      <c r="X107" s="16">
        <f>SUM($E107:G107)/$U107</f>
        <v>0.62600509903902724</v>
      </c>
      <c r="Y107" s="16">
        <f>SUM($E107:H107)/$U107</f>
        <v>0.75250049029221411</v>
      </c>
      <c r="Z107" s="16">
        <f>SUM($E107:I107)/$U107</f>
        <v>0.90096097273975284</v>
      </c>
      <c r="AA107" s="16">
        <f>SUM($E107:J107)/$U107</f>
        <v>0.95698502974439437</v>
      </c>
      <c r="AB107" s="16">
        <f>SUM($E107:K107)/$U107</f>
        <v>0.99130548473556912</v>
      </c>
      <c r="AC107" s="16">
        <f>SUM($E107:L107)/$U107</f>
        <v>0.99764659737203376</v>
      </c>
      <c r="AD107" s="16">
        <f>SUM($E107:M107)/$U107</f>
        <v>0.99901941557168072</v>
      </c>
      <c r="AE107" s="16">
        <f>SUM($E107:N107)/$U107</f>
        <v>0.9998038831143361</v>
      </c>
      <c r="AF107" s="16">
        <f>SUM($E107:O107)/$U107</f>
        <v>0.9998692554095574</v>
      </c>
      <c r="AG107" s="16">
        <f>SUM($E107:P107)/$U107</f>
        <v>0.9998692554095574</v>
      </c>
      <c r="AH107" s="16">
        <f>SUM($E107:Q107)/$U107</f>
        <v>1</v>
      </c>
      <c r="AI107" s="16">
        <f>SUM($E107:R107)/$U107</f>
        <v>1</v>
      </c>
      <c r="AJ107" s="16">
        <f>SUM($E107:S107)/$U107</f>
        <v>1</v>
      </c>
      <c r="AK107" s="16">
        <f>SUM($E107:T107)/$U107</f>
        <v>1</v>
      </c>
      <c r="AL107" s="17">
        <f t="shared" si="17"/>
        <v>66.753797050407215</v>
      </c>
      <c r="AM107" s="17">
        <f t="shared" si="18"/>
        <v>114.71072867081655</v>
      </c>
      <c r="AN107" s="17">
        <f t="shared" si="19"/>
        <v>199.01162790697674</v>
      </c>
    </row>
    <row r="108" spans="1:40" x14ac:dyDescent="0.2">
      <c r="A108" s="9" t="str">
        <f t="shared" si="15"/>
        <v>30代|計|正規と非正規の計</v>
      </c>
      <c r="B108" s="5" t="s">
        <v>54</v>
      </c>
      <c r="C108" s="5" t="s">
        <v>10</v>
      </c>
      <c r="D108" s="5" t="s">
        <v>13</v>
      </c>
      <c r="E108" s="6">
        <v>212400</v>
      </c>
      <c r="F108" s="6">
        <v>617200</v>
      </c>
      <c r="G108" s="6">
        <v>724500</v>
      </c>
      <c r="H108" s="6">
        <v>589000</v>
      </c>
      <c r="I108" s="6">
        <v>1060100</v>
      </c>
      <c r="J108" s="6">
        <v>937600</v>
      </c>
      <c r="K108" s="6">
        <v>1979600</v>
      </c>
      <c r="L108" s="6">
        <v>1777900</v>
      </c>
      <c r="M108" s="6">
        <v>1318000</v>
      </c>
      <c r="N108" s="6">
        <v>710400</v>
      </c>
      <c r="O108" s="6">
        <v>341400</v>
      </c>
      <c r="P108" s="6">
        <v>196500</v>
      </c>
      <c r="Q108" s="6">
        <v>107400</v>
      </c>
      <c r="R108" s="6">
        <v>131500</v>
      </c>
      <c r="S108" s="6">
        <v>26700</v>
      </c>
      <c r="T108" s="6">
        <v>32600</v>
      </c>
      <c r="U108" s="15">
        <f t="shared" si="16"/>
        <v>10762800</v>
      </c>
      <c r="V108" s="16">
        <f>SUM($E108:E108)/$U108</f>
        <v>1.9734641543092877E-2</v>
      </c>
      <c r="W108" s="16">
        <f>SUM($E108:F108)/$U108</f>
        <v>7.7080313673021886E-2</v>
      </c>
      <c r="X108" s="16">
        <f>SUM($E108:G108)/$U108</f>
        <v>0.14439551046196158</v>
      </c>
      <c r="Y108" s="16">
        <f>SUM($E108:H108)/$U108</f>
        <v>0.19912104656780763</v>
      </c>
      <c r="Z108" s="16">
        <f>SUM($E108:I108)/$U108</f>
        <v>0.29761772029583378</v>
      </c>
      <c r="AA108" s="16">
        <f>SUM($E108:J108)/$U108</f>
        <v>0.38473259746534361</v>
      </c>
      <c r="AB108" s="16">
        <f>SUM($E108:K108)/$U108</f>
        <v>0.56866242985096815</v>
      </c>
      <c r="AC108" s="16">
        <f>SUM($E108:L108)/$U108</f>
        <v>0.73385178578065191</v>
      </c>
      <c r="AD108" s="16">
        <f>SUM($E108:M108)/$U108</f>
        <v>0.85631062548779124</v>
      </c>
      <c r="AE108" s="16">
        <f>SUM($E108:N108)/$U108</f>
        <v>0.92231575426468948</v>
      </c>
      <c r="AF108" s="16">
        <f>SUM($E108:O108)/$U108</f>
        <v>0.95403612442858732</v>
      </c>
      <c r="AG108" s="16">
        <f>SUM($E108:P108)/$U108</f>
        <v>0.97229345523469735</v>
      </c>
      <c r="AH108" s="16">
        <f>SUM($E108:Q108)/$U108</f>
        <v>0.98227227115620475</v>
      </c>
      <c r="AI108" s="16">
        <f>SUM($E108:R108)/$U108</f>
        <v>0.99449028133942841</v>
      </c>
      <c r="AJ108" s="16">
        <f>SUM($E108:S108)/$U108</f>
        <v>0.9969710484260601</v>
      </c>
      <c r="AK108" s="16">
        <f>SUM($E108:T108)/$U108</f>
        <v>1</v>
      </c>
      <c r="AL108" s="17">
        <f t="shared" si="17"/>
        <v>225.82775209885861</v>
      </c>
      <c r="AM108" s="17">
        <f t="shared" si="18"/>
        <v>362.6692261062841</v>
      </c>
      <c r="AN108" s="17">
        <f t="shared" si="19"/>
        <v>513.18664643399086</v>
      </c>
    </row>
    <row r="109" spans="1:40" x14ac:dyDescent="0.2">
      <c r="A109" s="9" t="str">
        <f t="shared" si="15"/>
        <v>30代|計|正規</v>
      </c>
      <c r="B109" s="5" t="s">
        <v>54</v>
      </c>
      <c r="C109" s="5" t="s">
        <v>10</v>
      </c>
      <c r="D109" s="5" t="s">
        <v>42</v>
      </c>
      <c r="E109" s="6">
        <v>44900</v>
      </c>
      <c r="F109" s="6">
        <v>36700</v>
      </c>
      <c r="G109" s="6">
        <v>90100</v>
      </c>
      <c r="H109" s="6">
        <v>199200</v>
      </c>
      <c r="I109" s="6">
        <v>636400</v>
      </c>
      <c r="J109" s="6">
        <v>752900</v>
      </c>
      <c r="K109" s="6">
        <v>1829600</v>
      </c>
      <c r="L109" s="6">
        <v>1736700</v>
      </c>
      <c r="M109" s="6">
        <v>1296000</v>
      </c>
      <c r="N109" s="6">
        <v>706700</v>
      </c>
      <c r="O109" s="6">
        <v>337200</v>
      </c>
      <c r="P109" s="6">
        <v>195600</v>
      </c>
      <c r="Q109" s="6">
        <v>106900</v>
      </c>
      <c r="R109" s="6">
        <v>129100</v>
      </c>
      <c r="S109" s="6">
        <v>26400</v>
      </c>
      <c r="T109" s="6">
        <v>30700</v>
      </c>
      <c r="U109" s="15">
        <f t="shared" si="16"/>
        <v>8155100</v>
      </c>
      <c r="V109" s="16">
        <f>SUM($E109:E109)/$U109</f>
        <v>5.5057571335728559E-3</v>
      </c>
      <c r="W109" s="16">
        <f>SUM($E109:F109)/$U109</f>
        <v>1.000600851001214E-2</v>
      </c>
      <c r="X109" s="16">
        <f>SUM($E109:G109)/$U109</f>
        <v>2.1054309573150545E-2</v>
      </c>
      <c r="Y109" s="16">
        <f>SUM($E109:H109)/$U109</f>
        <v>4.5480742112297828E-2</v>
      </c>
      <c r="Z109" s="16">
        <f>SUM($E109:I109)/$U109</f>
        <v>0.1235177986781278</v>
      </c>
      <c r="AA109" s="16">
        <f>SUM($E109:J109)/$U109</f>
        <v>0.21584039435445304</v>
      </c>
      <c r="AB109" s="16">
        <f>SUM($E109:K109)/$U109</f>
        <v>0.44019080084854878</v>
      </c>
      <c r="AC109" s="16">
        <f>SUM($E109:L109)/$U109</f>
        <v>0.65314956285024095</v>
      </c>
      <c r="AD109" s="16">
        <f>SUM($E109:M109)/$U109</f>
        <v>0.81206852153866904</v>
      </c>
      <c r="AE109" s="16">
        <f>SUM($E109:N109)/$U109</f>
        <v>0.8987259506321198</v>
      </c>
      <c r="AF109" s="16">
        <f>SUM($E109:O109)/$U109</f>
        <v>0.94007430932790526</v>
      </c>
      <c r="AG109" s="16">
        <f>SUM($E109:P109)/$U109</f>
        <v>0.9640593003151402</v>
      </c>
      <c r="AH109" s="16">
        <f>SUM($E109:Q109)/$U109</f>
        <v>0.97716766195386939</v>
      </c>
      <c r="AI109" s="16">
        <f>SUM($E109:R109)/$U109</f>
        <v>0.99299824649605772</v>
      </c>
      <c r="AJ109" s="16">
        <f>SUM($E109:S109)/$U109</f>
        <v>0.9962354845434146</v>
      </c>
      <c r="AK109" s="16">
        <f>SUM($E109:T109)/$U109</f>
        <v>1</v>
      </c>
      <c r="AL109" s="17">
        <f t="shared" si="17"/>
        <v>315.22600568430261</v>
      </c>
      <c r="AM109" s="17">
        <f t="shared" si="18"/>
        <v>428.08487361087117</v>
      </c>
      <c r="AN109" s="17">
        <f t="shared" si="19"/>
        <v>560.94328703703707</v>
      </c>
    </row>
    <row r="110" spans="1:40" x14ac:dyDescent="0.2">
      <c r="A110" s="9" t="str">
        <f t="shared" si="15"/>
        <v>30代|計|非正規</v>
      </c>
      <c r="B110" s="5" t="s">
        <v>54</v>
      </c>
      <c r="C110" s="5" t="s">
        <v>10</v>
      </c>
      <c r="D110" s="5" t="s">
        <v>43</v>
      </c>
      <c r="E110" s="6">
        <v>167500</v>
      </c>
      <c r="F110" s="6">
        <v>580500</v>
      </c>
      <c r="G110" s="6">
        <v>634400</v>
      </c>
      <c r="H110" s="6">
        <v>389800</v>
      </c>
      <c r="I110" s="6">
        <v>423700</v>
      </c>
      <c r="J110" s="6">
        <v>184700</v>
      </c>
      <c r="K110" s="6">
        <v>150000</v>
      </c>
      <c r="L110" s="6">
        <v>41200</v>
      </c>
      <c r="M110" s="6">
        <v>22000</v>
      </c>
      <c r="N110" s="6">
        <v>3700</v>
      </c>
      <c r="O110" s="6">
        <v>4200</v>
      </c>
      <c r="P110" s="6">
        <v>900</v>
      </c>
      <c r="Q110" s="6">
        <v>500</v>
      </c>
      <c r="R110" s="6">
        <v>2400</v>
      </c>
      <c r="S110" s="6">
        <v>300</v>
      </c>
      <c r="T110" s="6">
        <v>1900</v>
      </c>
      <c r="U110" s="15">
        <f t="shared" si="16"/>
        <v>2607700</v>
      </c>
      <c r="V110" s="16">
        <f>SUM($E110:E110)/$U110</f>
        <v>6.4232848870652295E-2</v>
      </c>
      <c r="W110" s="16">
        <f>SUM($E110:F110)/$U110</f>
        <v>0.28684281167312192</v>
      </c>
      <c r="X110" s="16">
        <f>SUM($E110:G110)/$U110</f>
        <v>0.53012233002262532</v>
      </c>
      <c r="Y110" s="16">
        <f>SUM($E110:H110)/$U110</f>
        <v>0.67960271503623881</v>
      </c>
      <c r="Z110" s="16">
        <f>SUM($E110:I110)/$U110</f>
        <v>0.84208306170188285</v>
      </c>
      <c r="AA110" s="16">
        <f>SUM($E110:J110)/$U110</f>
        <v>0.91291176132223795</v>
      </c>
      <c r="AB110" s="16">
        <f>SUM($E110:K110)/$U110</f>
        <v>0.97043371553476243</v>
      </c>
      <c r="AC110" s="16">
        <f>SUM($E110:L110)/$U110</f>
        <v>0.98623307895846912</v>
      </c>
      <c r="AD110" s="16">
        <f>SUM($E110:M110)/$U110</f>
        <v>0.99466963224297278</v>
      </c>
      <c r="AE110" s="16">
        <f>SUM($E110:N110)/$U110</f>
        <v>0.99608850711354835</v>
      </c>
      <c r="AF110" s="16">
        <f>SUM($E110:O110)/$U110</f>
        <v>0.997699121831499</v>
      </c>
      <c r="AG110" s="16">
        <f>SUM($E110:P110)/$U110</f>
        <v>0.99804425355677417</v>
      </c>
      <c r="AH110" s="16">
        <f>SUM($E110:Q110)/$U110</f>
        <v>0.99823599340414926</v>
      </c>
      <c r="AI110" s="16">
        <f>SUM($E110:R110)/$U110</f>
        <v>0.99915634467154968</v>
      </c>
      <c r="AJ110" s="16">
        <f>SUM($E110:S110)/$U110</f>
        <v>0.99927138857997466</v>
      </c>
      <c r="AK110" s="16">
        <f>SUM($E110:T110)/$U110</f>
        <v>1</v>
      </c>
      <c r="AL110" s="17">
        <f t="shared" si="17"/>
        <v>91.724806201550393</v>
      </c>
      <c r="AM110" s="17">
        <f t="shared" si="18"/>
        <v>143.80911097099622</v>
      </c>
      <c r="AN110" s="17">
        <f t="shared" si="19"/>
        <v>221.66332310597122</v>
      </c>
    </row>
    <row r="111" spans="1:40" x14ac:dyDescent="0.2">
      <c r="A111" s="9" t="str">
        <f t="shared" si="15"/>
        <v>30代|男|正規と非正規の計</v>
      </c>
      <c r="B111" s="5" t="s">
        <v>54</v>
      </c>
      <c r="C111" s="5" t="s">
        <v>85</v>
      </c>
      <c r="D111" s="5" t="s">
        <v>13</v>
      </c>
      <c r="E111" s="6">
        <v>44500</v>
      </c>
      <c r="F111" s="6">
        <v>71500</v>
      </c>
      <c r="G111" s="6">
        <v>118100</v>
      </c>
      <c r="H111" s="6">
        <v>166300</v>
      </c>
      <c r="I111" s="6">
        <v>340000</v>
      </c>
      <c r="J111" s="6">
        <v>407000</v>
      </c>
      <c r="K111" s="6">
        <v>1110500</v>
      </c>
      <c r="L111" s="6">
        <v>1218800</v>
      </c>
      <c r="M111" s="6">
        <v>1017600</v>
      </c>
      <c r="N111" s="6">
        <v>591300</v>
      </c>
      <c r="O111" s="6">
        <v>290300</v>
      </c>
      <c r="P111" s="6">
        <v>172700</v>
      </c>
      <c r="Q111" s="6">
        <v>92600</v>
      </c>
      <c r="R111" s="6">
        <v>115900</v>
      </c>
      <c r="S111" s="6">
        <v>24700</v>
      </c>
      <c r="T111" s="6">
        <v>26600</v>
      </c>
      <c r="U111" s="15">
        <f t="shared" si="16"/>
        <v>5808400</v>
      </c>
      <c r="V111" s="16">
        <f>SUM($E111:E111)/$U111</f>
        <v>7.6613180910405617E-3</v>
      </c>
      <c r="W111" s="16">
        <f>SUM($E111:F111)/$U111</f>
        <v>1.9971076372150679E-2</v>
      </c>
      <c r="X111" s="16">
        <f>SUM($E111:G111)/$U111</f>
        <v>4.0303698092417878E-2</v>
      </c>
      <c r="Y111" s="16">
        <f>SUM($E111:H111)/$U111</f>
        <v>6.8934646374216646E-2</v>
      </c>
      <c r="Z111" s="16">
        <f>SUM($E111:I111)/$U111</f>
        <v>0.12747055987879621</v>
      </c>
      <c r="AA111" s="16">
        <f>SUM($E111:J111)/$U111</f>
        <v>0.19754149163280765</v>
      </c>
      <c r="AB111" s="16">
        <f>SUM($E111:K111)/$U111</f>
        <v>0.38873011500585358</v>
      </c>
      <c r="AC111" s="16">
        <f>SUM($E111:L111)/$U111</f>
        <v>0.59856414847462291</v>
      </c>
      <c r="AD111" s="16">
        <f>SUM($E111:M111)/$U111</f>
        <v>0.77375869430479993</v>
      </c>
      <c r="AE111" s="16">
        <f>SUM($E111:N111)/$U111</f>
        <v>0.87555953446732315</v>
      </c>
      <c r="AF111" s="16">
        <f>SUM($E111:O111)/$U111</f>
        <v>0.92553887473314511</v>
      </c>
      <c r="AG111" s="16">
        <f>SUM($E111:P111)/$U111</f>
        <v>0.95527167550444181</v>
      </c>
      <c r="AH111" s="16">
        <f>SUM($E111:Q111)/$U111</f>
        <v>0.97121410371186556</v>
      </c>
      <c r="AI111" s="16">
        <f>SUM($E111:R111)/$U111</f>
        <v>0.99116796363886783</v>
      </c>
      <c r="AJ111" s="16">
        <f>SUM($E111:S111)/$U111</f>
        <v>0.99542042559052402</v>
      </c>
      <c r="AK111" s="16">
        <f>SUM($E111:T111)/$U111</f>
        <v>1</v>
      </c>
      <c r="AL111" s="17">
        <f t="shared" si="17"/>
        <v>327.43809095002251</v>
      </c>
      <c r="AM111" s="17">
        <f t="shared" si="18"/>
        <v>453.02756809977029</v>
      </c>
      <c r="AN111" s="17">
        <f t="shared" si="19"/>
        <v>586.43867924528308</v>
      </c>
    </row>
    <row r="112" spans="1:40" x14ac:dyDescent="0.2">
      <c r="A112" s="9" t="str">
        <f t="shared" si="15"/>
        <v>30代|男|正規</v>
      </c>
      <c r="B112" s="5" t="s">
        <v>54</v>
      </c>
      <c r="C112" s="5" t="s">
        <v>85</v>
      </c>
      <c r="D112" s="5" t="s">
        <v>42</v>
      </c>
      <c r="E112" s="6">
        <v>14200</v>
      </c>
      <c r="F112" s="6">
        <v>9700</v>
      </c>
      <c r="G112" s="6">
        <v>22000</v>
      </c>
      <c r="H112" s="6">
        <v>59400</v>
      </c>
      <c r="I112" s="6">
        <v>222000</v>
      </c>
      <c r="J112" s="6">
        <v>343300</v>
      </c>
      <c r="K112" s="6">
        <v>1035000</v>
      </c>
      <c r="L112" s="6">
        <v>1192800</v>
      </c>
      <c r="M112" s="6">
        <v>1003900</v>
      </c>
      <c r="N112" s="6">
        <v>588600</v>
      </c>
      <c r="O112" s="6">
        <v>287900</v>
      </c>
      <c r="P112" s="6">
        <v>172300</v>
      </c>
      <c r="Q112" s="6">
        <v>92300</v>
      </c>
      <c r="R112" s="6">
        <v>113600</v>
      </c>
      <c r="S112" s="6">
        <v>24400</v>
      </c>
      <c r="T112" s="6">
        <v>25500</v>
      </c>
      <c r="U112" s="15">
        <f t="shared" si="16"/>
        <v>5206900</v>
      </c>
      <c r="V112" s="16">
        <f>SUM($E112:E112)/$U112</f>
        <v>2.7271505118208533E-3</v>
      </c>
      <c r="W112" s="16">
        <f>SUM($E112:F112)/$U112</f>
        <v>4.5900631853886186E-3</v>
      </c>
      <c r="X112" s="16">
        <f>SUM($E112:G112)/$U112</f>
        <v>8.8152259501814902E-3</v>
      </c>
      <c r="Y112" s="16">
        <f>SUM($E112:H112)/$U112</f>
        <v>2.022316541512224E-2</v>
      </c>
      <c r="Z112" s="16">
        <f>SUM($E112:I112)/$U112</f>
        <v>6.2858898768941213E-2</v>
      </c>
      <c r="AA112" s="16">
        <f>SUM($E112:J112)/$U112</f>
        <v>0.12879064318500452</v>
      </c>
      <c r="AB112" s="16">
        <f>SUM($E112:K112)/$U112</f>
        <v>0.32756534598321457</v>
      </c>
      <c r="AC112" s="16">
        <f>SUM($E112:L112)/$U112</f>
        <v>0.55664598897616624</v>
      </c>
      <c r="AD112" s="16">
        <f>SUM($E112:M112)/$U112</f>
        <v>0.74944784804778275</v>
      </c>
      <c r="AE112" s="16">
        <f>SUM($E112:N112)/$U112</f>
        <v>0.86249015729128653</v>
      </c>
      <c r="AF112" s="16">
        <f>SUM($E112:O112)/$U112</f>
        <v>0.91778217365418968</v>
      </c>
      <c r="AG112" s="16">
        <f>SUM($E112:P112)/$U112</f>
        <v>0.95087288021663563</v>
      </c>
      <c r="AH112" s="16">
        <f>SUM($E112:Q112)/$U112</f>
        <v>0.96859935854347112</v>
      </c>
      <c r="AI112" s="16">
        <f>SUM($E112:R112)/$U112</f>
        <v>0.99041656263803801</v>
      </c>
      <c r="AJ112" s="16">
        <f>SUM($E112:S112)/$U112</f>
        <v>0.99510265224989913</v>
      </c>
      <c r="AK112" s="16">
        <f>SUM($E112:T112)/$U112</f>
        <v>1</v>
      </c>
      <c r="AL112" s="17">
        <f t="shared" si="17"/>
        <v>360.97826086956519</v>
      </c>
      <c r="AM112" s="17">
        <f t="shared" si="18"/>
        <v>475.27246814218643</v>
      </c>
      <c r="AN112" s="17">
        <f t="shared" si="19"/>
        <v>600.48844716275914</v>
      </c>
    </row>
    <row r="113" spans="1:40" x14ac:dyDescent="0.2">
      <c r="A113" s="9" t="str">
        <f t="shared" si="15"/>
        <v>30代|男|非正規</v>
      </c>
      <c r="B113" s="5" t="s">
        <v>54</v>
      </c>
      <c r="C113" s="5" t="s">
        <v>85</v>
      </c>
      <c r="D113" s="5" t="s">
        <v>43</v>
      </c>
      <c r="E113" s="6">
        <v>30300</v>
      </c>
      <c r="F113" s="6">
        <v>61800</v>
      </c>
      <c r="G113" s="6">
        <v>96100</v>
      </c>
      <c r="H113" s="6">
        <v>106900</v>
      </c>
      <c r="I113" s="6">
        <v>118000</v>
      </c>
      <c r="J113" s="6">
        <v>63700</v>
      </c>
      <c r="K113" s="6">
        <v>75500</v>
      </c>
      <c r="L113" s="6">
        <v>26000</v>
      </c>
      <c r="M113" s="6">
        <v>13700</v>
      </c>
      <c r="N113" s="6">
        <v>2700</v>
      </c>
      <c r="O113" s="6">
        <v>2400</v>
      </c>
      <c r="P113" s="6">
        <v>400</v>
      </c>
      <c r="Q113" s="6">
        <v>300</v>
      </c>
      <c r="R113" s="6">
        <v>2300</v>
      </c>
      <c r="S113" s="6">
        <v>300</v>
      </c>
      <c r="T113" s="6">
        <v>1100</v>
      </c>
      <c r="U113" s="15">
        <f t="shared" si="16"/>
        <v>601500</v>
      </c>
      <c r="V113" s="16">
        <f>SUM($E113:E113)/$U113</f>
        <v>5.0374064837905234E-2</v>
      </c>
      <c r="W113" s="16">
        <f>SUM($E113:F113)/$U113</f>
        <v>0.15311720698254364</v>
      </c>
      <c r="X113" s="16">
        <f>SUM($E113:G113)/$U113</f>
        <v>0.31288445552784705</v>
      </c>
      <c r="Y113" s="16">
        <f>SUM($E113:H113)/$U113</f>
        <v>0.49060681629260183</v>
      </c>
      <c r="Z113" s="16">
        <f>SUM($E113:I113)/$U113</f>
        <v>0.686783042394015</v>
      </c>
      <c r="AA113" s="16">
        <f>SUM($E113:J113)/$U113</f>
        <v>0.7926849542809643</v>
      </c>
      <c r="AB113" s="16">
        <f>SUM($E113:K113)/$U113</f>
        <v>0.91820448877805483</v>
      </c>
      <c r="AC113" s="16">
        <f>SUM($E113:L113)/$U113</f>
        <v>0.96142975893599336</v>
      </c>
      <c r="AD113" s="16">
        <f>SUM($E113:M113)/$U113</f>
        <v>0.98420615128844557</v>
      </c>
      <c r="AE113" s="16">
        <f>SUM($E113:N113)/$U113</f>
        <v>0.98869492934330838</v>
      </c>
      <c r="AF113" s="16">
        <f>SUM($E113:O113)/$U113</f>
        <v>0.99268495428096426</v>
      </c>
      <c r="AG113" s="16">
        <f>SUM($E113:P113)/$U113</f>
        <v>0.99334995843724028</v>
      </c>
      <c r="AH113" s="16">
        <f>SUM($E113:Q113)/$U113</f>
        <v>0.99384871155444721</v>
      </c>
      <c r="AI113" s="16">
        <f>SUM($E113:R113)/$U113</f>
        <v>0.99767248545303411</v>
      </c>
      <c r="AJ113" s="16">
        <f>SUM($E113:S113)/$U113</f>
        <v>0.99817123857024104</v>
      </c>
      <c r="AK113" s="16">
        <f>SUM($E113:T113)/$U113</f>
        <v>1</v>
      </c>
      <c r="AL113" s="17">
        <f t="shared" si="17"/>
        <v>130.31997918834548</v>
      </c>
      <c r="AM113" s="17">
        <f t="shared" si="18"/>
        <v>202.39406779661016</v>
      </c>
      <c r="AN113" s="17">
        <f t="shared" si="19"/>
        <v>279.84693877551018</v>
      </c>
    </row>
    <row r="114" spans="1:40" x14ac:dyDescent="0.2">
      <c r="A114" s="9" t="str">
        <f t="shared" si="15"/>
        <v>30代|女|正規と非正規の計</v>
      </c>
      <c r="B114" s="5" t="s">
        <v>54</v>
      </c>
      <c r="C114" s="5" t="s">
        <v>86</v>
      </c>
      <c r="D114" s="5" t="s">
        <v>13</v>
      </c>
      <c r="E114" s="6">
        <v>167900</v>
      </c>
      <c r="F114" s="6">
        <v>545800</v>
      </c>
      <c r="G114" s="6">
        <v>606500</v>
      </c>
      <c r="H114" s="6">
        <v>422600</v>
      </c>
      <c r="I114" s="6">
        <v>720100</v>
      </c>
      <c r="J114" s="6">
        <v>530500</v>
      </c>
      <c r="K114" s="6">
        <v>869100</v>
      </c>
      <c r="L114" s="6">
        <v>559100</v>
      </c>
      <c r="M114" s="6">
        <v>300500</v>
      </c>
      <c r="N114" s="6">
        <v>119300</v>
      </c>
      <c r="O114" s="6">
        <v>51000</v>
      </c>
      <c r="P114" s="6">
        <v>23800</v>
      </c>
      <c r="Q114" s="6">
        <v>14800</v>
      </c>
      <c r="R114" s="6">
        <v>15500</v>
      </c>
      <c r="S114" s="6">
        <v>2000</v>
      </c>
      <c r="T114" s="6">
        <v>5900</v>
      </c>
      <c r="U114" s="15">
        <f t="shared" si="16"/>
        <v>4954400</v>
      </c>
      <c r="V114" s="16">
        <f>SUM($E114:E114)/$U114</f>
        <v>3.3889068302922654E-2</v>
      </c>
      <c r="W114" s="16">
        <f>SUM($E114:F114)/$U114</f>
        <v>0.1440537703859196</v>
      </c>
      <c r="X114" s="16">
        <f>SUM($E114:G114)/$U114</f>
        <v>0.2664702082996932</v>
      </c>
      <c r="Y114" s="16">
        <f>SUM($E114:H114)/$U114</f>
        <v>0.35176812530276119</v>
      </c>
      <c r="Z114" s="16">
        <f>SUM($E114:I114)/$U114</f>
        <v>0.49711367673179396</v>
      </c>
      <c r="AA114" s="16">
        <f>SUM($E114:J114)/$U114</f>
        <v>0.60419021475859847</v>
      </c>
      <c r="AB114" s="16">
        <f>SUM($E114:K114)/$U114</f>
        <v>0.77961004359761021</v>
      </c>
      <c r="AC114" s="16">
        <f>SUM($E114:L114)/$U114</f>
        <v>0.89245922816082679</v>
      </c>
      <c r="AD114" s="16">
        <f>SUM($E114:M114)/$U114</f>
        <v>0.9531123849507509</v>
      </c>
      <c r="AE114" s="16">
        <f>SUM($E114:N114)/$U114</f>
        <v>0.97719199095753273</v>
      </c>
      <c r="AF114" s="16">
        <f>SUM($E114:O114)/$U114</f>
        <v>0.98748587114484099</v>
      </c>
      <c r="AG114" s="16">
        <f>SUM($E114:P114)/$U114</f>
        <v>0.99228968189891809</v>
      </c>
      <c r="AH114" s="16">
        <f>SUM($E114:Q114)/$U114</f>
        <v>0.99527692556111735</v>
      </c>
      <c r="AI114" s="16">
        <f>SUM($E114:R114)/$U114</f>
        <v>0.99840545777490719</v>
      </c>
      <c r="AJ114" s="16">
        <f>SUM($E114:S114)/$U114</f>
        <v>0.99880913935088</v>
      </c>
      <c r="AK114" s="16">
        <f>SUM($E114:T114)/$U114</f>
        <v>1</v>
      </c>
      <c r="AL114" s="17">
        <f t="shared" si="17"/>
        <v>143.27287716405607</v>
      </c>
      <c r="AM114" s="17">
        <f t="shared" si="18"/>
        <v>251.34778510838831</v>
      </c>
      <c r="AN114" s="17">
        <f t="shared" si="19"/>
        <v>383.12046945115634</v>
      </c>
    </row>
    <row r="115" spans="1:40" x14ac:dyDescent="0.2">
      <c r="A115" s="9" t="str">
        <f t="shared" si="15"/>
        <v>30代|女|正規</v>
      </c>
      <c r="B115" s="5" t="s">
        <v>54</v>
      </c>
      <c r="C115" s="5" t="s">
        <v>86</v>
      </c>
      <c r="D115" s="5" t="s">
        <v>42</v>
      </c>
      <c r="E115" s="6">
        <v>30700</v>
      </c>
      <c r="F115" s="6">
        <v>27000</v>
      </c>
      <c r="G115" s="6">
        <v>68200</v>
      </c>
      <c r="H115" s="6">
        <v>139800</v>
      </c>
      <c r="I115" s="6">
        <v>414400</v>
      </c>
      <c r="J115" s="6">
        <v>409600</v>
      </c>
      <c r="K115" s="6">
        <v>794600</v>
      </c>
      <c r="L115" s="6">
        <v>543900</v>
      </c>
      <c r="M115" s="6">
        <v>292200</v>
      </c>
      <c r="N115" s="6">
        <v>118200</v>
      </c>
      <c r="O115" s="6">
        <v>49200</v>
      </c>
      <c r="P115" s="6">
        <v>23200</v>
      </c>
      <c r="Q115" s="6">
        <v>14600</v>
      </c>
      <c r="R115" s="6">
        <v>15400</v>
      </c>
      <c r="S115" s="6">
        <v>2000</v>
      </c>
      <c r="T115" s="6">
        <v>5200</v>
      </c>
      <c r="U115" s="15">
        <f t="shared" si="16"/>
        <v>2948200</v>
      </c>
      <c r="V115" s="16">
        <f>SUM($E115:E115)/$U115</f>
        <v>1.0413133437351604E-2</v>
      </c>
      <c r="W115" s="16">
        <f>SUM($E115:F115)/$U115</f>
        <v>1.957126382199308E-2</v>
      </c>
      <c r="X115" s="16">
        <f>SUM($E115:G115)/$U115</f>
        <v>4.2704022793568955E-2</v>
      </c>
      <c r="Y115" s="16">
        <f>SUM($E115:H115)/$U115</f>
        <v>9.0122786785157047E-2</v>
      </c>
      <c r="Z115" s="16">
        <f>SUM($E115:I115)/$U115</f>
        <v>0.2306831286886914</v>
      </c>
      <c r="AA115" s="16">
        <f>SUM($E115:J115)/$U115</f>
        <v>0.36961535852384508</v>
      </c>
      <c r="AB115" s="16">
        <f>SUM($E115:K115)/$U115</f>
        <v>0.6391357438437012</v>
      </c>
      <c r="AC115" s="16">
        <f>SUM($E115:L115)/$U115</f>
        <v>0.8236211925920901</v>
      </c>
      <c r="AD115" s="16">
        <f>SUM($E115:M115)/$U115</f>
        <v>0.92273251475476559</v>
      </c>
      <c r="AE115" s="16">
        <f>SUM($E115:N115)/$U115</f>
        <v>0.96282477443864056</v>
      </c>
      <c r="AF115" s="16">
        <f>SUM($E115:O115)/$U115</f>
        <v>0.97951292313954275</v>
      </c>
      <c r="AG115" s="16">
        <f>SUM($E115:P115)/$U115</f>
        <v>0.9873821314700495</v>
      </c>
      <c r="AH115" s="16">
        <f>SUM($E115:Q115)/$U115</f>
        <v>0.99233430567804082</v>
      </c>
      <c r="AI115" s="16">
        <f>SUM($E115:R115)/$U115</f>
        <v>0.99755783189742897</v>
      </c>
      <c r="AJ115" s="16">
        <f>SUM($E115:S115)/$U115</f>
        <v>0.99823621192592094</v>
      </c>
      <c r="AK115" s="16">
        <f>SUM($E115:T115)/$U115</f>
        <v>1</v>
      </c>
      <c r="AL115" s="17">
        <f t="shared" si="17"/>
        <v>256.951904296875</v>
      </c>
      <c r="AM115" s="17">
        <f t="shared" si="18"/>
        <v>348.3765416561792</v>
      </c>
      <c r="AN115" s="17">
        <f t="shared" si="19"/>
        <v>460.09376723662439</v>
      </c>
    </row>
    <row r="116" spans="1:40" x14ac:dyDescent="0.2">
      <c r="A116" s="9" t="str">
        <f t="shared" si="15"/>
        <v>30代|女|非正規</v>
      </c>
      <c r="B116" s="5" t="s">
        <v>54</v>
      </c>
      <c r="C116" s="5" t="s">
        <v>86</v>
      </c>
      <c r="D116" s="5" t="s">
        <v>43</v>
      </c>
      <c r="E116" s="6">
        <v>137200</v>
      </c>
      <c r="F116" s="6">
        <v>518800</v>
      </c>
      <c r="G116" s="6">
        <v>538300</v>
      </c>
      <c r="H116" s="6">
        <v>282800</v>
      </c>
      <c r="I116" s="6">
        <v>305700</v>
      </c>
      <c r="J116" s="6">
        <v>120900</v>
      </c>
      <c r="K116" s="6">
        <v>74500</v>
      </c>
      <c r="L116" s="6">
        <v>15200</v>
      </c>
      <c r="M116" s="6">
        <v>8300</v>
      </c>
      <c r="N116" s="6">
        <v>1100</v>
      </c>
      <c r="O116" s="6">
        <v>1800</v>
      </c>
      <c r="P116" s="6">
        <v>600</v>
      </c>
      <c r="Q116" s="6">
        <v>200</v>
      </c>
      <c r="R116" s="6">
        <v>100</v>
      </c>
      <c r="S116" s="6">
        <v>0</v>
      </c>
      <c r="T116" s="6">
        <v>700</v>
      </c>
      <c r="U116" s="15">
        <f t="shared" si="16"/>
        <v>2006200</v>
      </c>
      <c r="V116" s="16">
        <f>SUM($E116:E116)/$U116</f>
        <v>6.838799720865317E-2</v>
      </c>
      <c r="W116" s="16">
        <f>SUM($E116:F116)/$U116</f>
        <v>0.3269863423387499</v>
      </c>
      <c r="X116" s="16">
        <f>SUM($E116:G116)/$U116</f>
        <v>0.59530455587678199</v>
      </c>
      <c r="Y116" s="16">
        <f>SUM($E116:H116)/$U116</f>
        <v>0.73626757053135283</v>
      </c>
      <c r="Z116" s="16">
        <f>SUM($E116:I116)/$U116</f>
        <v>0.88864519988037083</v>
      </c>
      <c r="AA116" s="16">
        <f>SUM($E116:J116)/$U116</f>
        <v>0.94890838400957034</v>
      </c>
      <c r="AB116" s="16">
        <f>SUM($E116:K116)/$U116</f>
        <v>0.98604326587578506</v>
      </c>
      <c r="AC116" s="16">
        <f>SUM($E116:L116)/$U116</f>
        <v>0.99361977868607321</v>
      </c>
      <c r="AD116" s="16">
        <f>SUM($E116:M116)/$U116</f>
        <v>0.99775695344432258</v>
      </c>
      <c r="AE116" s="16">
        <f>SUM($E116:N116)/$U116</f>
        <v>0.99830525371348822</v>
      </c>
      <c r="AF116" s="16">
        <f>SUM($E116:O116)/$U116</f>
        <v>0.9992024723357591</v>
      </c>
      <c r="AG116" s="16">
        <f>SUM($E116:P116)/$U116</f>
        <v>0.99950154520984946</v>
      </c>
      <c r="AH116" s="16">
        <f>SUM($E116:Q116)/$U116</f>
        <v>0.99960123616787955</v>
      </c>
      <c r="AI116" s="16">
        <f>SUM($E116:R116)/$U116</f>
        <v>0.99965108164689465</v>
      </c>
      <c r="AJ116" s="16">
        <f>SUM($E116:S116)/$U116</f>
        <v>0.99965108164689465</v>
      </c>
      <c r="AK116" s="16">
        <f>SUM($E116:T116)/$U116</f>
        <v>1</v>
      </c>
      <c r="AL116" s="17">
        <f t="shared" si="17"/>
        <v>85.114687740940624</v>
      </c>
      <c r="AM116" s="17">
        <f t="shared" si="18"/>
        <v>132.24038640163477</v>
      </c>
      <c r="AN116" s="17">
        <f t="shared" si="19"/>
        <v>204.50605168465816</v>
      </c>
    </row>
    <row r="117" spans="1:40" x14ac:dyDescent="0.2">
      <c r="A117" s="9" t="str">
        <f t="shared" si="15"/>
        <v>40代|計|正規と非正規の計</v>
      </c>
      <c r="B117" s="5" t="s">
        <v>55</v>
      </c>
      <c r="C117" s="5" t="s">
        <v>10</v>
      </c>
      <c r="D117" s="5" t="s">
        <v>13</v>
      </c>
      <c r="E117" s="6">
        <v>277600</v>
      </c>
      <c r="F117" s="6">
        <v>1103000</v>
      </c>
      <c r="G117" s="6">
        <v>1130800</v>
      </c>
      <c r="H117" s="6">
        <v>682800</v>
      </c>
      <c r="I117" s="6">
        <v>1080100</v>
      </c>
      <c r="J117" s="6">
        <v>873000</v>
      </c>
      <c r="K117" s="6">
        <v>1819500</v>
      </c>
      <c r="L117" s="6">
        <v>1732000</v>
      </c>
      <c r="M117" s="6">
        <v>1371400</v>
      </c>
      <c r="N117" s="6">
        <v>1105700</v>
      </c>
      <c r="O117" s="6">
        <v>790900</v>
      </c>
      <c r="P117" s="6">
        <v>459700</v>
      </c>
      <c r="Q117" s="6">
        <v>276500</v>
      </c>
      <c r="R117" s="6">
        <v>368500</v>
      </c>
      <c r="S117" s="6">
        <v>94200</v>
      </c>
      <c r="T117" s="6">
        <v>88600</v>
      </c>
      <c r="U117" s="15">
        <f t="shared" si="16"/>
        <v>13254300</v>
      </c>
      <c r="V117" s="16">
        <f>SUM($E117:E117)/$U117</f>
        <v>2.0944146427951685E-2</v>
      </c>
      <c r="W117" s="16">
        <f>SUM($E117:F117)/$U117</f>
        <v>0.10416242276091532</v>
      </c>
      <c r="X117" s="16">
        <f>SUM($E117:G117)/$U117</f>
        <v>0.18947813162520843</v>
      </c>
      <c r="Y117" s="16">
        <f>SUM($E117:H117)/$U117</f>
        <v>0.24099348890548727</v>
      </c>
      <c r="Z117" s="16">
        <f>SUM($E117:I117)/$U117</f>
        <v>0.32248402405257159</v>
      </c>
      <c r="AA117" s="16">
        <f>SUM($E117:J117)/$U117</f>
        <v>0.38834944131338511</v>
      </c>
      <c r="AB117" s="16">
        <f>SUM($E117:K117)/$U117</f>
        <v>0.52562564601676443</v>
      </c>
      <c r="AC117" s="16">
        <f>SUM($E117:L117)/$U117</f>
        <v>0.65630021955139084</v>
      </c>
      <c r="AD117" s="16">
        <f>SUM($E117:M117)/$U117</f>
        <v>0.75976852794942018</v>
      </c>
      <c r="AE117" s="16">
        <f>SUM($E117:N117)/$U117</f>
        <v>0.84319051175844817</v>
      </c>
      <c r="AF117" s="16">
        <f>SUM($E117:O117)/$U117</f>
        <v>0.90286171280263761</v>
      </c>
      <c r="AG117" s="16">
        <f>SUM($E117:P117)/$U117</f>
        <v>0.93754479678293079</v>
      </c>
      <c r="AH117" s="16">
        <f>SUM($E117:Q117)/$U117</f>
        <v>0.95840595127618966</v>
      </c>
      <c r="AI117" s="16">
        <f>SUM($E117:R117)/$U117</f>
        <v>0.98620824939830842</v>
      </c>
      <c r="AJ117" s="16">
        <f>SUM($E117:S117)/$U117</f>
        <v>0.99331537689655436</v>
      </c>
      <c r="AK117" s="16">
        <f>SUM($E117:T117)/$U117</f>
        <v>1</v>
      </c>
      <c r="AL117" s="17">
        <f t="shared" si="17"/>
        <v>205.52610869363949</v>
      </c>
      <c r="AM117" s="17">
        <f t="shared" si="18"/>
        <v>381.33278373179445</v>
      </c>
      <c r="AN117" s="17">
        <f t="shared" si="19"/>
        <v>590.55891789412283</v>
      </c>
    </row>
    <row r="118" spans="1:40" x14ac:dyDescent="0.2">
      <c r="A118" s="9" t="str">
        <f t="shared" si="15"/>
        <v>40代|計|正規</v>
      </c>
      <c r="B118" s="5" t="s">
        <v>55</v>
      </c>
      <c r="C118" s="5" t="s">
        <v>10</v>
      </c>
      <c r="D118" s="5" t="s">
        <v>42</v>
      </c>
      <c r="E118" s="6">
        <v>33800</v>
      </c>
      <c r="F118" s="6">
        <v>42600</v>
      </c>
      <c r="G118" s="6">
        <v>91600</v>
      </c>
      <c r="H118" s="6">
        <v>189000</v>
      </c>
      <c r="I118" s="6">
        <v>571200</v>
      </c>
      <c r="J118" s="6">
        <v>635500</v>
      </c>
      <c r="K118" s="6">
        <v>1609200</v>
      </c>
      <c r="L118" s="6">
        <v>1668100</v>
      </c>
      <c r="M118" s="6">
        <v>1349200</v>
      </c>
      <c r="N118" s="6">
        <v>1094500</v>
      </c>
      <c r="O118" s="6">
        <v>788100</v>
      </c>
      <c r="P118" s="6">
        <v>456800</v>
      </c>
      <c r="Q118" s="6">
        <v>275000</v>
      </c>
      <c r="R118" s="6">
        <v>365700</v>
      </c>
      <c r="S118" s="6">
        <v>93700</v>
      </c>
      <c r="T118" s="6">
        <v>86700</v>
      </c>
      <c r="U118" s="15">
        <f t="shared" si="16"/>
        <v>9350700</v>
      </c>
      <c r="V118" s="16">
        <f>SUM($E118:E118)/$U118</f>
        <v>3.6147026425829083E-3</v>
      </c>
      <c r="W118" s="16">
        <f>SUM($E118:F118)/$U118</f>
        <v>8.170511298619355E-3</v>
      </c>
      <c r="X118" s="16">
        <f>SUM($E118:G118)/$U118</f>
        <v>1.7966569347749366E-2</v>
      </c>
      <c r="Y118" s="16">
        <f>SUM($E118:H118)/$U118</f>
        <v>3.8178959863967403E-2</v>
      </c>
      <c r="Z118" s="16">
        <f>SUM($E118:I118)/$U118</f>
        <v>9.9265295646315255E-2</v>
      </c>
      <c r="AA118" s="16">
        <f>SUM($E118:J118)/$U118</f>
        <v>0.16722812195878384</v>
      </c>
      <c r="AB118" s="16">
        <f>SUM($E118:K118)/$U118</f>
        <v>0.33932218978258311</v>
      </c>
      <c r="AC118" s="16">
        <f>SUM($E118:L118)/$U118</f>
        <v>0.51771525126461115</v>
      </c>
      <c r="AD118" s="16">
        <f>SUM($E118:M118)/$U118</f>
        <v>0.662003914145465</v>
      </c>
      <c r="AE118" s="16">
        <f>SUM($E118:N118)/$U118</f>
        <v>0.77905397456874881</v>
      </c>
      <c r="AF118" s="16">
        <f>SUM($E118:O118)/$U118</f>
        <v>0.86333643470542309</v>
      </c>
      <c r="AG118" s="16">
        <f>SUM($E118:P118)/$U118</f>
        <v>0.91218839231287496</v>
      </c>
      <c r="AH118" s="16">
        <f>SUM($E118:Q118)/$U118</f>
        <v>0.94159795523329803</v>
      </c>
      <c r="AI118" s="16">
        <f>SUM($E118:R118)/$U118</f>
        <v>0.98070732672420247</v>
      </c>
      <c r="AJ118" s="16">
        <f>SUM($E118:S118)/$U118</f>
        <v>0.99072796689017939</v>
      </c>
      <c r="AK118" s="16">
        <f>SUM($E118:T118)/$U118</f>
        <v>1</v>
      </c>
      <c r="AL118" s="17">
        <f t="shared" si="17"/>
        <v>348.09688043748446</v>
      </c>
      <c r="AM118" s="17">
        <f t="shared" si="18"/>
        <v>490.06954019543195</v>
      </c>
      <c r="AN118" s="17">
        <f t="shared" si="19"/>
        <v>675.1781635449978</v>
      </c>
    </row>
    <row r="119" spans="1:40" x14ac:dyDescent="0.2">
      <c r="A119" s="9" t="str">
        <f t="shared" si="15"/>
        <v>40代|計|非正規</v>
      </c>
      <c r="B119" s="5" t="s">
        <v>55</v>
      </c>
      <c r="C119" s="5" t="s">
        <v>10</v>
      </c>
      <c r="D119" s="5" t="s">
        <v>43</v>
      </c>
      <c r="E119" s="6">
        <v>243800</v>
      </c>
      <c r="F119" s="6">
        <v>1060400</v>
      </c>
      <c r="G119" s="6">
        <v>1039200</v>
      </c>
      <c r="H119" s="6">
        <v>493800</v>
      </c>
      <c r="I119" s="6">
        <v>508900</v>
      </c>
      <c r="J119" s="6">
        <v>237500</v>
      </c>
      <c r="K119" s="6">
        <v>210300</v>
      </c>
      <c r="L119" s="6">
        <v>63900</v>
      </c>
      <c r="M119" s="6">
        <v>22200</v>
      </c>
      <c r="N119" s="6">
        <v>11200</v>
      </c>
      <c r="O119" s="6">
        <v>2800</v>
      </c>
      <c r="P119" s="6">
        <v>2900</v>
      </c>
      <c r="Q119" s="6">
        <v>1500</v>
      </c>
      <c r="R119" s="6">
        <v>2800</v>
      </c>
      <c r="S119" s="6">
        <v>500</v>
      </c>
      <c r="T119" s="6">
        <v>1900</v>
      </c>
      <c r="U119" s="15">
        <f t="shared" si="16"/>
        <v>3903600</v>
      </c>
      <c r="V119" s="16">
        <f>SUM($E119:E119)/$U119</f>
        <v>6.2455169587047853E-2</v>
      </c>
      <c r="W119" s="16">
        <f>SUM($E119:F119)/$U119</f>
        <v>0.33410185469822729</v>
      </c>
      <c r="X119" s="16">
        <f>SUM($E119:G119)/$U119</f>
        <v>0.6003176554974895</v>
      </c>
      <c r="Y119" s="16">
        <f>SUM($E119:H119)/$U119</f>
        <v>0.72681627215903266</v>
      </c>
      <c r="Z119" s="16">
        <f>SUM($E119:I119)/$U119</f>
        <v>0.8571831130238754</v>
      </c>
      <c r="AA119" s="16">
        <f>SUM($E119:J119)/$U119</f>
        <v>0.91802438774464601</v>
      </c>
      <c r="AB119" s="16">
        <f>SUM($E119:K119)/$U119</f>
        <v>0.9718977354237115</v>
      </c>
      <c r="AC119" s="16">
        <f>SUM($E119:L119)/$U119</f>
        <v>0.98826724049595249</v>
      </c>
      <c r="AD119" s="16">
        <f>SUM($E119:M119)/$U119</f>
        <v>0.99395429859616768</v>
      </c>
      <c r="AE119" s="16">
        <f>SUM($E119:N119)/$U119</f>
        <v>0.996823445025105</v>
      </c>
      <c r="AF119" s="16">
        <f>SUM($E119:O119)/$U119</f>
        <v>0.99754073163233936</v>
      </c>
      <c r="AG119" s="16">
        <f>SUM($E119:P119)/$U119</f>
        <v>0.9982836356184035</v>
      </c>
      <c r="AH119" s="16">
        <f>SUM($E119:Q119)/$U119</f>
        <v>0.99866789630085051</v>
      </c>
      <c r="AI119" s="16">
        <f>SUM($E119:R119)/$U119</f>
        <v>0.99938518290808487</v>
      </c>
      <c r="AJ119" s="16">
        <f>SUM($E119:S119)/$U119</f>
        <v>0.99951326980223387</v>
      </c>
      <c r="AK119" s="16">
        <f>SUM($E119:T119)/$U119</f>
        <v>1</v>
      </c>
      <c r="AL119" s="17">
        <f t="shared" si="17"/>
        <v>84.519992455677112</v>
      </c>
      <c r="AM119" s="17">
        <f t="shared" si="18"/>
        <v>131.15858352578908</v>
      </c>
      <c r="AN119" s="17">
        <f t="shared" si="19"/>
        <v>208.89172725486344</v>
      </c>
    </row>
    <row r="120" spans="1:40" x14ac:dyDescent="0.2">
      <c r="A120" s="9" t="str">
        <f t="shared" si="15"/>
        <v>40代|男|正規と非正規の計</v>
      </c>
      <c r="B120" s="5" t="s">
        <v>55</v>
      </c>
      <c r="C120" s="5" t="s">
        <v>85</v>
      </c>
      <c r="D120" s="5" t="s">
        <v>13</v>
      </c>
      <c r="E120" s="6">
        <v>54800</v>
      </c>
      <c r="F120" s="6">
        <v>63400</v>
      </c>
      <c r="G120" s="6">
        <v>110300</v>
      </c>
      <c r="H120" s="6">
        <v>144900</v>
      </c>
      <c r="I120" s="6">
        <v>314500</v>
      </c>
      <c r="J120" s="6">
        <v>351100</v>
      </c>
      <c r="K120" s="6">
        <v>999600</v>
      </c>
      <c r="L120" s="6">
        <v>1180000</v>
      </c>
      <c r="M120" s="6">
        <v>1017800</v>
      </c>
      <c r="N120" s="6">
        <v>876800</v>
      </c>
      <c r="O120" s="6">
        <v>670500</v>
      </c>
      <c r="P120" s="6">
        <v>400700</v>
      </c>
      <c r="Q120" s="6">
        <v>253100</v>
      </c>
      <c r="R120" s="6">
        <v>335200</v>
      </c>
      <c r="S120" s="6">
        <v>84400</v>
      </c>
      <c r="T120" s="6">
        <v>77700</v>
      </c>
      <c r="U120" s="15">
        <f t="shared" si="16"/>
        <v>6934800</v>
      </c>
      <c r="V120" s="16">
        <f>SUM($E120:E120)/$U120</f>
        <v>7.9021745400011528E-3</v>
      </c>
      <c r="W120" s="16">
        <f>SUM($E120:F120)/$U120</f>
        <v>1.7044471361827306E-2</v>
      </c>
      <c r="X120" s="16">
        <f>SUM($E120:G120)/$U120</f>
        <v>3.2949760627559554E-2</v>
      </c>
      <c r="Y120" s="16">
        <f>SUM($E120:H120)/$U120</f>
        <v>5.3844379073657495E-2</v>
      </c>
      <c r="Z120" s="16">
        <f>SUM($E120:I120)/$U120</f>
        <v>9.9195362519467034E-2</v>
      </c>
      <c r="AA120" s="16">
        <f>SUM($E120:J120)/$U120</f>
        <v>0.14982407567629924</v>
      </c>
      <c r="AB120" s="16">
        <f>SUM($E120:K120)/$U120</f>
        <v>0.29396666089865603</v>
      </c>
      <c r="AC120" s="16">
        <f>SUM($E120:L120)/$U120</f>
        <v>0.46412297398627211</v>
      </c>
      <c r="AD120" s="16">
        <f>SUM($E120:M120)/$U120</f>
        <v>0.6108900040376074</v>
      </c>
      <c r="AE120" s="16">
        <f>SUM($E120:N120)/$U120</f>
        <v>0.73732479667762585</v>
      </c>
      <c r="AF120" s="16">
        <f>SUM($E120:O120)/$U120</f>
        <v>0.83401107458037727</v>
      </c>
      <c r="AG120" s="16">
        <f>SUM($E120:P120)/$U120</f>
        <v>0.89179212089750248</v>
      </c>
      <c r="AH120" s="16">
        <f>SUM($E120:Q120)/$U120</f>
        <v>0.92828920805214277</v>
      </c>
      <c r="AI120" s="16">
        <f>SUM($E120:R120)/$U120</f>
        <v>0.97662513699025211</v>
      </c>
      <c r="AJ120" s="16">
        <f>SUM($E120:S120)/$U120</f>
        <v>0.98879563938397652</v>
      </c>
      <c r="AK120" s="16">
        <f>SUM($E120:T120)/$U120</f>
        <v>1</v>
      </c>
      <c r="AL120" s="17">
        <f t="shared" si="17"/>
        <v>369.49779911964788</v>
      </c>
      <c r="AM120" s="17">
        <f t="shared" si="18"/>
        <v>524.44488111613282</v>
      </c>
      <c r="AN120" s="17">
        <f t="shared" si="19"/>
        <v>713.1096196868009</v>
      </c>
    </row>
    <row r="121" spans="1:40" x14ac:dyDescent="0.2">
      <c r="A121" s="9" t="str">
        <f t="shared" si="15"/>
        <v>40代|男|正規</v>
      </c>
      <c r="B121" s="5" t="s">
        <v>55</v>
      </c>
      <c r="C121" s="5" t="s">
        <v>85</v>
      </c>
      <c r="D121" s="5" t="s">
        <v>42</v>
      </c>
      <c r="E121" s="6">
        <v>18500</v>
      </c>
      <c r="F121" s="6">
        <v>11900</v>
      </c>
      <c r="G121" s="6">
        <v>26800</v>
      </c>
      <c r="H121" s="6">
        <v>55400</v>
      </c>
      <c r="I121" s="6">
        <v>197600</v>
      </c>
      <c r="J121" s="6">
        <v>277500</v>
      </c>
      <c r="K121" s="6">
        <v>907200</v>
      </c>
      <c r="L121" s="6">
        <v>1146700</v>
      </c>
      <c r="M121" s="6">
        <v>1005900</v>
      </c>
      <c r="N121" s="6">
        <v>869500</v>
      </c>
      <c r="O121" s="6">
        <v>668300</v>
      </c>
      <c r="P121" s="6">
        <v>399900</v>
      </c>
      <c r="Q121" s="6">
        <v>252200</v>
      </c>
      <c r="R121" s="6">
        <v>333700</v>
      </c>
      <c r="S121" s="6">
        <v>83900</v>
      </c>
      <c r="T121" s="6">
        <v>76500</v>
      </c>
      <c r="U121" s="15">
        <f t="shared" si="16"/>
        <v>6331500</v>
      </c>
      <c r="V121" s="16">
        <f>SUM($E121:E121)/$U121</f>
        <v>2.9218984442865039E-3</v>
      </c>
      <c r="W121" s="16">
        <f>SUM($E121:F121)/$U121</f>
        <v>4.8013898760167414E-3</v>
      </c>
      <c r="X121" s="16">
        <f>SUM($E121:G121)/$U121</f>
        <v>9.0341941088209737E-3</v>
      </c>
      <c r="Y121" s="16">
        <f>SUM($E121:H121)/$U121</f>
        <v>1.7784095396035694E-2</v>
      </c>
      <c r="Z121" s="16">
        <f>SUM($E121:I121)/$U121</f>
        <v>4.8993129590144513E-2</v>
      </c>
      <c r="AA121" s="16">
        <f>SUM($E121:J121)/$U121</f>
        <v>9.2821606254442079E-2</v>
      </c>
      <c r="AB121" s="16">
        <f>SUM($E121:K121)/$U121</f>
        <v>0.23610518834399433</v>
      </c>
      <c r="AC121" s="16">
        <f>SUM($E121:L121)/$U121</f>
        <v>0.41721550975282318</v>
      </c>
      <c r="AD121" s="16">
        <f>SUM($E121:M121)/$U121</f>
        <v>0.57608781489378502</v>
      </c>
      <c r="AE121" s="16">
        <f>SUM($E121:N121)/$U121</f>
        <v>0.71341704177525078</v>
      </c>
      <c r="AF121" s="16">
        <f>SUM($E121:O121)/$U121</f>
        <v>0.81896864881939513</v>
      </c>
      <c r="AG121" s="16">
        <f>SUM($E121:P121)/$U121</f>
        <v>0.88212903735291792</v>
      </c>
      <c r="AH121" s="16">
        <f>SUM($E121:Q121)/$U121</f>
        <v>0.92196162046908314</v>
      </c>
      <c r="AI121" s="16">
        <f>SUM($E121:R121)/$U121</f>
        <v>0.97466635078575381</v>
      </c>
      <c r="AJ121" s="16">
        <f>SUM($E121:S121)/$U121</f>
        <v>0.98791755508173418</v>
      </c>
      <c r="AK121" s="16">
        <f>SUM($E121:T121)/$U121</f>
        <v>1</v>
      </c>
      <c r="AL121" s="17">
        <f t="shared" si="17"/>
        <v>407.67201534839103</v>
      </c>
      <c r="AM121" s="17">
        <f t="shared" si="18"/>
        <v>552.10756536435031</v>
      </c>
      <c r="AN121" s="17">
        <f t="shared" si="19"/>
        <v>734.65883585216216</v>
      </c>
    </row>
    <row r="122" spans="1:40" x14ac:dyDescent="0.2">
      <c r="A122" s="9" t="str">
        <f t="shared" si="15"/>
        <v>40代|男|非正規</v>
      </c>
      <c r="B122" s="5" t="s">
        <v>55</v>
      </c>
      <c r="C122" s="5" t="s">
        <v>85</v>
      </c>
      <c r="D122" s="5" t="s">
        <v>43</v>
      </c>
      <c r="E122" s="6">
        <v>36300</v>
      </c>
      <c r="F122" s="6">
        <v>51500</v>
      </c>
      <c r="G122" s="6">
        <v>83500</v>
      </c>
      <c r="H122" s="6">
        <v>89500</v>
      </c>
      <c r="I122" s="6">
        <v>116900</v>
      </c>
      <c r="J122" s="6">
        <v>73600</v>
      </c>
      <c r="K122" s="6">
        <v>92400</v>
      </c>
      <c r="L122" s="6">
        <v>33300</v>
      </c>
      <c r="M122" s="6">
        <v>11900</v>
      </c>
      <c r="N122" s="6">
        <v>7300</v>
      </c>
      <c r="O122" s="6">
        <v>2200</v>
      </c>
      <c r="P122" s="6">
        <v>800</v>
      </c>
      <c r="Q122" s="6">
        <v>900</v>
      </c>
      <c r="R122" s="6">
        <v>1500</v>
      </c>
      <c r="S122" s="6">
        <v>500</v>
      </c>
      <c r="T122" s="6">
        <v>1200</v>
      </c>
      <c r="U122" s="15">
        <f t="shared" si="16"/>
        <v>603300</v>
      </c>
      <c r="V122" s="16">
        <f>SUM($E122:E122)/$U122</f>
        <v>6.0169070114370962E-2</v>
      </c>
      <c r="W122" s="16">
        <f>SUM($E122:F122)/$U122</f>
        <v>0.1455329023702967</v>
      </c>
      <c r="X122" s="16">
        <f>SUM($E122:G122)/$U122</f>
        <v>0.2839383391347588</v>
      </c>
      <c r="Y122" s="16">
        <f>SUM($E122:H122)/$U122</f>
        <v>0.43228907674457151</v>
      </c>
      <c r="Z122" s="16">
        <f>SUM($E122:I122)/$U122</f>
        <v>0.62605668821481852</v>
      </c>
      <c r="AA122" s="16">
        <f>SUM($E122:J122)/$U122</f>
        <v>0.74805237858445217</v>
      </c>
      <c r="AB122" s="16">
        <f>SUM($E122:K122)/$U122</f>
        <v>0.90121001160285097</v>
      </c>
      <c r="AC122" s="16">
        <f>SUM($E122:L122)/$U122</f>
        <v>0.95640643129454661</v>
      </c>
      <c r="AD122" s="16">
        <f>SUM($E122:M122)/$U122</f>
        <v>0.97613127797115862</v>
      </c>
      <c r="AE122" s="16">
        <f>SUM($E122:N122)/$U122</f>
        <v>0.98823139399966853</v>
      </c>
      <c r="AF122" s="16">
        <f>SUM($E122:O122)/$U122</f>
        <v>0.99187800430963036</v>
      </c>
      <c r="AG122" s="16">
        <f>SUM($E122:P122)/$U122</f>
        <v>0.99320404442234378</v>
      </c>
      <c r="AH122" s="16">
        <f>SUM($E122:Q122)/$U122</f>
        <v>0.99469583954914631</v>
      </c>
      <c r="AI122" s="16">
        <f>SUM($E122:R122)/$U122</f>
        <v>0.99718216476048405</v>
      </c>
      <c r="AJ122" s="16">
        <f>SUM($E122:S122)/$U122</f>
        <v>0.99801093983092992</v>
      </c>
      <c r="AK122" s="16">
        <f>SUM($E122:T122)/$U122</f>
        <v>1</v>
      </c>
      <c r="AL122" s="17">
        <f t="shared" si="17"/>
        <v>137.73952095808383</v>
      </c>
      <c r="AM122" s="17">
        <f t="shared" si="18"/>
        <v>217.47219846022242</v>
      </c>
      <c r="AN122" s="17">
        <f t="shared" si="19"/>
        <v>301.27164502164504</v>
      </c>
    </row>
    <row r="123" spans="1:40" x14ac:dyDescent="0.2">
      <c r="A123" s="9" t="str">
        <f t="shared" si="15"/>
        <v>40代|女|正規と非正規の計</v>
      </c>
      <c r="B123" s="5" t="s">
        <v>55</v>
      </c>
      <c r="C123" s="5" t="s">
        <v>86</v>
      </c>
      <c r="D123" s="5" t="s">
        <v>13</v>
      </c>
      <c r="E123" s="6">
        <v>222800</v>
      </c>
      <c r="F123" s="6">
        <v>1039600</v>
      </c>
      <c r="G123" s="6">
        <v>1020500</v>
      </c>
      <c r="H123" s="6">
        <v>537900</v>
      </c>
      <c r="I123" s="6">
        <v>765500</v>
      </c>
      <c r="J123" s="6">
        <v>522000</v>
      </c>
      <c r="K123" s="6">
        <v>819900</v>
      </c>
      <c r="L123" s="6">
        <v>552100</v>
      </c>
      <c r="M123" s="6">
        <v>353600</v>
      </c>
      <c r="N123" s="6">
        <v>229000</v>
      </c>
      <c r="O123" s="6">
        <v>120400</v>
      </c>
      <c r="P123" s="6">
        <v>58900</v>
      </c>
      <c r="Q123" s="6">
        <v>23400</v>
      </c>
      <c r="R123" s="6">
        <v>33100</v>
      </c>
      <c r="S123" s="6">
        <v>9800</v>
      </c>
      <c r="T123" s="6">
        <v>10900</v>
      </c>
      <c r="U123" s="15">
        <f t="shared" si="16"/>
        <v>6319400</v>
      </c>
      <c r="V123" s="16">
        <f>SUM($E123:E123)/$U123</f>
        <v>3.5256511694148181E-2</v>
      </c>
      <c r="W123" s="16">
        <f>SUM($E123:F123)/$U123</f>
        <v>0.19976580055068519</v>
      </c>
      <c r="X123" s="16">
        <f>SUM($E123:G123)/$U123</f>
        <v>0.36125265056809192</v>
      </c>
      <c r="Y123" s="16">
        <f>SUM($E123:H123)/$U123</f>
        <v>0.44637149096433204</v>
      </c>
      <c r="Z123" s="16">
        <f>SUM($E123:I123)/$U123</f>
        <v>0.56750640883628189</v>
      </c>
      <c r="AA123" s="16">
        <f>SUM($E123:J123)/$U123</f>
        <v>0.65010918758109948</v>
      </c>
      <c r="AB123" s="16">
        <f>SUM($E123:K123)/$U123</f>
        <v>0.77985251764408015</v>
      </c>
      <c r="AC123" s="16">
        <f>SUM($E123:L123)/$U123</f>
        <v>0.86721840681077322</v>
      </c>
      <c r="AD123" s="16">
        <f>SUM($E123:M123)/$U123</f>
        <v>0.92317308605247339</v>
      </c>
      <c r="AE123" s="16">
        <f>SUM($E123:N123)/$U123</f>
        <v>0.95941070354780522</v>
      </c>
      <c r="AF123" s="16">
        <f>SUM($E123:O123)/$U123</f>
        <v>0.9784631452353072</v>
      </c>
      <c r="AG123" s="16">
        <f>SUM($E123:P123)/$U123</f>
        <v>0.98778365034655191</v>
      </c>
      <c r="AH123" s="16">
        <f>SUM($E123:Q123)/$U123</f>
        <v>0.99148653353166438</v>
      </c>
      <c r="AI123" s="16">
        <f>SUM($E123:R123)/$U123</f>
        <v>0.99672437256701585</v>
      </c>
      <c r="AJ123" s="16">
        <f>SUM($E123:S123)/$U123</f>
        <v>0.99827515270437062</v>
      </c>
      <c r="AK123" s="16">
        <f>SUM($E123:T123)/$U123</f>
        <v>1</v>
      </c>
      <c r="AL123" s="17">
        <f t="shared" si="17"/>
        <v>115.55365017148458</v>
      </c>
      <c r="AM123" s="17">
        <f t="shared" si="18"/>
        <v>222.13585891574135</v>
      </c>
      <c r="AN123" s="17">
        <f t="shared" si="19"/>
        <v>376.99109647517992</v>
      </c>
    </row>
    <row r="124" spans="1:40" x14ac:dyDescent="0.2">
      <c r="A124" s="9" t="str">
        <f t="shared" si="15"/>
        <v>40代|女|正規</v>
      </c>
      <c r="B124" s="5" t="s">
        <v>55</v>
      </c>
      <c r="C124" s="5" t="s">
        <v>86</v>
      </c>
      <c r="D124" s="5" t="s">
        <v>42</v>
      </c>
      <c r="E124" s="6">
        <v>15300</v>
      </c>
      <c r="F124" s="6">
        <v>30700</v>
      </c>
      <c r="G124" s="6">
        <v>64900</v>
      </c>
      <c r="H124" s="6">
        <v>133600</v>
      </c>
      <c r="I124" s="6">
        <v>373600</v>
      </c>
      <c r="J124" s="6">
        <v>358000</v>
      </c>
      <c r="K124" s="6">
        <v>702000</v>
      </c>
      <c r="L124" s="6">
        <v>521500</v>
      </c>
      <c r="M124" s="6">
        <v>343300</v>
      </c>
      <c r="N124" s="6">
        <v>225100</v>
      </c>
      <c r="O124" s="6">
        <v>119800</v>
      </c>
      <c r="P124" s="6">
        <v>56800</v>
      </c>
      <c r="Q124" s="6">
        <v>22800</v>
      </c>
      <c r="R124" s="6">
        <v>31900</v>
      </c>
      <c r="S124" s="6">
        <v>9800</v>
      </c>
      <c r="T124" s="6">
        <v>10200</v>
      </c>
      <c r="U124" s="15">
        <f t="shared" si="16"/>
        <v>3019300</v>
      </c>
      <c r="V124" s="16">
        <f>SUM($E124:E124)/$U124</f>
        <v>5.0673997284138711E-3</v>
      </c>
      <c r="W124" s="16">
        <f>SUM($E124:F124)/$U124</f>
        <v>1.5235319444904447E-2</v>
      </c>
      <c r="X124" s="16">
        <f>SUM($E124:G124)/$U124</f>
        <v>3.6730367966084851E-2</v>
      </c>
      <c r="Y124" s="16">
        <f>SUM($E124:H124)/$U124</f>
        <v>8.0979034875633418E-2</v>
      </c>
      <c r="Z124" s="16">
        <f>SUM($E124:I124)/$U124</f>
        <v>0.20471632497598782</v>
      </c>
      <c r="AA124" s="16">
        <f>SUM($E124:J124)/$U124</f>
        <v>0.3232868545689398</v>
      </c>
      <c r="AB124" s="16">
        <f>SUM($E124:K124)/$U124</f>
        <v>0.55579107740204681</v>
      </c>
      <c r="AC124" s="16">
        <f>SUM($E124:L124)/$U124</f>
        <v>0.72851323154373526</v>
      </c>
      <c r="AD124" s="16">
        <f>SUM($E124:M124)/$U124</f>
        <v>0.84221508296625047</v>
      </c>
      <c r="AE124" s="16">
        <f>SUM($E124:N124)/$U124</f>
        <v>0.91676878746729373</v>
      </c>
      <c r="AF124" s="16">
        <f>SUM($E124:O124)/$U124</f>
        <v>0.95644685854337097</v>
      </c>
      <c r="AG124" s="16">
        <f>SUM($E124:P124)/$U124</f>
        <v>0.97525916603186169</v>
      </c>
      <c r="AH124" s="16">
        <f>SUM($E124:Q124)/$U124</f>
        <v>0.98281058523498821</v>
      </c>
      <c r="AI124" s="16">
        <f>SUM($E124:R124)/$U124</f>
        <v>0.9933759480674329</v>
      </c>
      <c r="AJ124" s="16">
        <f>SUM($E124:S124)/$U124</f>
        <v>0.99662173351439076</v>
      </c>
      <c r="AK124" s="16">
        <f>SUM($E124:T124)/$U124</f>
        <v>1</v>
      </c>
      <c r="AL124" s="17">
        <f t="shared" si="17"/>
        <v>269.09567039106145</v>
      </c>
      <c r="AM124" s="17">
        <f t="shared" si="18"/>
        <v>376.0042735042735</v>
      </c>
      <c r="AN124" s="17">
        <f t="shared" si="19"/>
        <v>518.8974657733761</v>
      </c>
    </row>
    <row r="125" spans="1:40" x14ac:dyDescent="0.2">
      <c r="A125" s="9" t="str">
        <f t="shared" si="15"/>
        <v>40代|女|非正規</v>
      </c>
      <c r="B125" s="5" t="s">
        <v>55</v>
      </c>
      <c r="C125" s="5" t="s">
        <v>86</v>
      </c>
      <c r="D125" s="5" t="s">
        <v>43</v>
      </c>
      <c r="E125" s="6">
        <v>207500</v>
      </c>
      <c r="F125" s="6">
        <v>1008900</v>
      </c>
      <c r="G125" s="6">
        <v>955600</v>
      </c>
      <c r="H125" s="6">
        <v>404300</v>
      </c>
      <c r="I125" s="6">
        <v>391900</v>
      </c>
      <c r="J125" s="6">
        <v>164000</v>
      </c>
      <c r="K125" s="6">
        <v>117900</v>
      </c>
      <c r="L125" s="6">
        <v>30600</v>
      </c>
      <c r="M125" s="6">
        <v>10300</v>
      </c>
      <c r="N125" s="6">
        <v>3900</v>
      </c>
      <c r="O125" s="6">
        <v>600</v>
      </c>
      <c r="P125" s="6">
        <v>2100</v>
      </c>
      <c r="Q125" s="6">
        <v>600</v>
      </c>
      <c r="R125" s="6">
        <v>1200</v>
      </c>
      <c r="S125" s="6">
        <v>0</v>
      </c>
      <c r="T125" s="6">
        <v>700</v>
      </c>
      <c r="U125" s="15">
        <f t="shared" si="16"/>
        <v>3300100</v>
      </c>
      <c r="V125" s="16">
        <f>SUM($E125:E125)/$U125</f>
        <v>6.2876882518711555E-2</v>
      </c>
      <c r="W125" s="16">
        <f>SUM($E125:F125)/$U125</f>
        <v>0.36859489106390714</v>
      </c>
      <c r="X125" s="16">
        <f>SUM($E125:G125)/$U125</f>
        <v>0.6581618738826096</v>
      </c>
      <c r="Y125" s="16">
        <f>SUM($E125:H125)/$U125</f>
        <v>0.78067331292991127</v>
      </c>
      <c r="Z125" s="16">
        <f>SUM($E125:I125)/$U125</f>
        <v>0.89942729008211875</v>
      </c>
      <c r="AA125" s="16">
        <f>SUM($E125:J125)/$U125</f>
        <v>0.9491227538559438</v>
      </c>
      <c r="AB125" s="16">
        <f>SUM($E125:K125)/$U125</f>
        <v>0.98484894397139477</v>
      </c>
      <c r="AC125" s="16">
        <f>SUM($E125:L125)/$U125</f>
        <v>0.99412139026090118</v>
      </c>
      <c r="AD125" s="16">
        <f>SUM($E125:M125)/$U125</f>
        <v>0.99724250780279389</v>
      </c>
      <c r="AE125" s="16">
        <f>SUM($E125:N125)/$U125</f>
        <v>0.99842429017302503</v>
      </c>
      <c r="AF125" s="16">
        <f>SUM($E125:O125)/$U125</f>
        <v>0.99860610284536833</v>
      </c>
      <c r="AG125" s="16">
        <f>SUM($E125:P125)/$U125</f>
        <v>0.99924244719856969</v>
      </c>
      <c r="AH125" s="16">
        <f>SUM($E125:Q125)/$U125</f>
        <v>0.99942425987091299</v>
      </c>
      <c r="AI125" s="16">
        <f>SUM($E125:R125)/$U125</f>
        <v>0.99978788521559958</v>
      </c>
      <c r="AJ125" s="16">
        <f>SUM($E125:S125)/$U125</f>
        <v>0.99978788521559958</v>
      </c>
      <c r="AK125" s="16">
        <f>SUM($E125:T125)/$U125</f>
        <v>1</v>
      </c>
      <c r="AL125" s="17">
        <f t="shared" si="17"/>
        <v>80.603875507978984</v>
      </c>
      <c r="AM125" s="17">
        <f t="shared" si="18"/>
        <v>122.68993302637087</v>
      </c>
      <c r="AN125" s="17">
        <f t="shared" si="19"/>
        <v>187.48144941874847</v>
      </c>
    </row>
    <row r="126" spans="1:40" x14ac:dyDescent="0.2">
      <c r="A126" s="9" t="str">
        <f t="shared" si="15"/>
        <v>50代|計|正規と非正規の計</v>
      </c>
      <c r="B126" s="5" t="s">
        <v>56</v>
      </c>
      <c r="C126" s="5" t="s">
        <v>10</v>
      </c>
      <c r="D126" s="5" t="s">
        <v>13</v>
      </c>
      <c r="E126" s="6">
        <v>272600</v>
      </c>
      <c r="F126" s="6">
        <v>1101500</v>
      </c>
      <c r="G126" s="6">
        <v>1174300</v>
      </c>
      <c r="H126" s="6">
        <v>689200</v>
      </c>
      <c r="I126" s="6">
        <v>1037100</v>
      </c>
      <c r="J126" s="6">
        <v>795900</v>
      </c>
      <c r="K126" s="6">
        <v>1451300</v>
      </c>
      <c r="L126" s="6">
        <v>1250400</v>
      </c>
      <c r="M126" s="6">
        <v>1089500</v>
      </c>
      <c r="N126" s="6">
        <v>918500</v>
      </c>
      <c r="O126" s="6">
        <v>861600</v>
      </c>
      <c r="P126" s="6">
        <v>629100</v>
      </c>
      <c r="Q126" s="6">
        <v>397500</v>
      </c>
      <c r="R126" s="6">
        <v>538900</v>
      </c>
      <c r="S126" s="6">
        <v>137300</v>
      </c>
      <c r="T126" s="6">
        <v>110700</v>
      </c>
      <c r="U126" s="15">
        <f t="shared" si="16"/>
        <v>12455400</v>
      </c>
      <c r="V126" s="16">
        <f>SUM($E126:E126)/$U126</f>
        <v>2.1886089567577115E-2</v>
      </c>
      <c r="W126" s="16">
        <f>SUM($E126:F126)/$U126</f>
        <v>0.11032162756715963</v>
      </c>
      <c r="X126" s="16">
        <f>SUM($E126:G126)/$U126</f>
        <v>0.20460202000738636</v>
      </c>
      <c r="Y126" s="16">
        <f>SUM($E126:H126)/$U126</f>
        <v>0.25993544968447418</v>
      </c>
      <c r="Z126" s="16">
        <f>SUM($E126:I126)/$U126</f>
        <v>0.34320053952502527</v>
      </c>
      <c r="AA126" s="16">
        <f>SUM($E126:J126)/$U126</f>
        <v>0.40710053470783758</v>
      </c>
      <c r="AB126" s="16">
        <f>SUM($E126:K126)/$U126</f>
        <v>0.52362027714886716</v>
      </c>
      <c r="AC126" s="16">
        <f>SUM($E126:L126)/$U126</f>
        <v>0.62401046935465743</v>
      </c>
      <c r="AD126" s="16">
        <f>SUM($E126:M126)/$U126</f>
        <v>0.71148256980907876</v>
      </c>
      <c r="AE126" s="16">
        <f>SUM($E126:N126)/$U126</f>
        <v>0.78522568524495395</v>
      </c>
      <c r="AF126" s="16">
        <f>SUM($E126:O126)/$U126</f>
        <v>0.85440050098752351</v>
      </c>
      <c r="AG126" s="16">
        <f>SUM($E126:P126)/$U126</f>
        <v>0.90490871429259601</v>
      </c>
      <c r="AH126" s="16">
        <f>SUM($E126:Q126)/$U126</f>
        <v>0.93682258297605858</v>
      </c>
      <c r="AI126" s="16">
        <f>SUM($E126:R126)/$U126</f>
        <v>0.98008895740000324</v>
      </c>
      <c r="AJ126" s="16">
        <f>SUM($E126:S126)/$U126</f>
        <v>0.99111228864588852</v>
      </c>
      <c r="AK126" s="16">
        <f>SUM($E126:T126)/$U126</f>
        <v>1</v>
      </c>
      <c r="AL126" s="17">
        <f t="shared" si="17"/>
        <v>191.02219965177017</v>
      </c>
      <c r="AM126" s="17">
        <f t="shared" si="18"/>
        <v>379.72851925859572</v>
      </c>
      <c r="AN126" s="17">
        <f t="shared" si="19"/>
        <v>652.23189983669033</v>
      </c>
    </row>
    <row r="127" spans="1:40" x14ac:dyDescent="0.2">
      <c r="A127" s="9" t="str">
        <f t="shared" si="15"/>
        <v>50代|計|正規</v>
      </c>
      <c r="B127" s="5" t="s">
        <v>56</v>
      </c>
      <c r="C127" s="5" t="s">
        <v>10</v>
      </c>
      <c r="D127" s="5" t="s">
        <v>42</v>
      </c>
      <c r="E127" s="6">
        <v>35700</v>
      </c>
      <c r="F127" s="6">
        <v>47900</v>
      </c>
      <c r="G127" s="6">
        <v>93000</v>
      </c>
      <c r="H127" s="6">
        <v>166900</v>
      </c>
      <c r="I127" s="6">
        <v>446400</v>
      </c>
      <c r="J127" s="6">
        <v>525800</v>
      </c>
      <c r="K127" s="6">
        <v>1242700</v>
      </c>
      <c r="L127" s="6">
        <v>1187100</v>
      </c>
      <c r="M127" s="6">
        <v>1063100</v>
      </c>
      <c r="N127" s="6">
        <v>908000</v>
      </c>
      <c r="O127" s="6">
        <v>855400</v>
      </c>
      <c r="P127" s="6">
        <v>624600</v>
      </c>
      <c r="Q127" s="6">
        <v>393800</v>
      </c>
      <c r="R127" s="6">
        <v>534300</v>
      </c>
      <c r="S127" s="6">
        <v>136200</v>
      </c>
      <c r="T127" s="6">
        <v>107500</v>
      </c>
      <c r="U127" s="15">
        <f t="shared" si="16"/>
        <v>8368400</v>
      </c>
      <c r="V127" s="16">
        <f>SUM($E127:E127)/$U127</f>
        <v>4.2660484680464607E-3</v>
      </c>
      <c r="W127" s="16">
        <f>SUM($E127:F127)/$U127</f>
        <v>9.9899622388987148E-3</v>
      </c>
      <c r="X127" s="16">
        <f>SUM($E127:G127)/$U127</f>
        <v>2.1103197743893694E-2</v>
      </c>
      <c r="Y127" s="16">
        <f>SUM($E127:H127)/$U127</f>
        <v>4.1047273074900817E-2</v>
      </c>
      <c r="Z127" s="16">
        <f>SUM($E127:I127)/$U127</f>
        <v>9.4390803498876727E-2</v>
      </c>
      <c r="AA127" s="16">
        <f>SUM($E127:J127)/$U127</f>
        <v>0.15722240810668706</v>
      </c>
      <c r="AB127" s="16">
        <f>SUM($E127:K127)/$U127</f>
        <v>0.30572152382773288</v>
      </c>
      <c r="AC127" s="16">
        <f>SUM($E127:L127)/$U127</f>
        <v>0.44757659767697527</v>
      </c>
      <c r="AD127" s="16">
        <f>SUM($E127:M127)/$U127</f>
        <v>0.57461402418622431</v>
      </c>
      <c r="AE127" s="16">
        <f>SUM($E127:N127)/$U127</f>
        <v>0.68311744180488509</v>
      </c>
      <c r="AF127" s="16">
        <f>SUM($E127:O127)/$U127</f>
        <v>0.78533530901964532</v>
      </c>
      <c r="AG127" s="16">
        <f>SUM($E127:P127)/$U127</f>
        <v>0.85997323263706327</v>
      </c>
      <c r="AH127" s="16">
        <f>SUM($E127:Q127)/$U127</f>
        <v>0.90703121265713871</v>
      </c>
      <c r="AI127" s="16">
        <f>SUM($E127:R127)/$U127</f>
        <v>0.97087854309067445</v>
      </c>
      <c r="AJ127" s="16">
        <f>SUM($E127:S127)/$U127</f>
        <v>0.98715405573347359</v>
      </c>
      <c r="AK127" s="16">
        <f>SUM($E127:T127)/$U127</f>
        <v>1</v>
      </c>
      <c r="AL127" s="17">
        <f t="shared" si="17"/>
        <v>362.47686489096321</v>
      </c>
      <c r="AM127" s="17">
        <f t="shared" si="18"/>
        <v>541.26610855046567</v>
      </c>
      <c r="AN127" s="17">
        <f t="shared" si="19"/>
        <v>765.43137713350472</v>
      </c>
    </row>
    <row r="128" spans="1:40" x14ac:dyDescent="0.2">
      <c r="A128" s="9" t="str">
        <f t="shared" si="15"/>
        <v>50代|計|非正規</v>
      </c>
      <c r="B128" s="5" t="s">
        <v>56</v>
      </c>
      <c r="C128" s="5" t="s">
        <v>10</v>
      </c>
      <c r="D128" s="5" t="s">
        <v>43</v>
      </c>
      <c r="E128" s="6">
        <v>236900</v>
      </c>
      <c r="F128" s="6">
        <v>1053600</v>
      </c>
      <c r="G128" s="6">
        <v>1081300</v>
      </c>
      <c r="H128" s="6">
        <v>522300</v>
      </c>
      <c r="I128" s="6">
        <v>590700</v>
      </c>
      <c r="J128" s="6">
        <v>270100</v>
      </c>
      <c r="K128" s="6">
        <v>208600</v>
      </c>
      <c r="L128" s="6">
        <v>63300</v>
      </c>
      <c r="M128" s="6">
        <v>26400</v>
      </c>
      <c r="N128" s="6">
        <v>10500</v>
      </c>
      <c r="O128" s="6">
        <v>6200</v>
      </c>
      <c r="P128" s="6">
        <v>4500</v>
      </c>
      <c r="Q128" s="6">
        <v>3700</v>
      </c>
      <c r="R128" s="6">
        <v>4600</v>
      </c>
      <c r="S128" s="6">
        <v>1100</v>
      </c>
      <c r="T128" s="6">
        <v>3200</v>
      </c>
      <c r="U128" s="15">
        <f t="shared" si="16"/>
        <v>4087000</v>
      </c>
      <c r="V128" s="16">
        <f>SUM($E128:E128)/$U128</f>
        <v>5.796427697577685E-2</v>
      </c>
      <c r="W128" s="16">
        <f>SUM($E128:F128)/$U128</f>
        <v>0.3157572791778811</v>
      </c>
      <c r="X128" s="16">
        <f>SUM($E128:G128)/$U128</f>
        <v>0.58032786885245902</v>
      </c>
      <c r="Y128" s="16">
        <f>SUM($E128:H128)/$U128</f>
        <v>0.7081233178370443</v>
      </c>
      <c r="Z128" s="16">
        <f>SUM($E128:I128)/$U128</f>
        <v>0.85265475899192567</v>
      </c>
      <c r="AA128" s="16">
        <f>SUM($E128:J128)/$U128</f>
        <v>0.91874235380474678</v>
      </c>
      <c r="AB128" s="16">
        <f>SUM($E128:K128)/$U128</f>
        <v>0.9697822363591877</v>
      </c>
      <c r="AC128" s="16">
        <f>SUM($E128:L128)/$U128</f>
        <v>0.98527036946415458</v>
      </c>
      <c r="AD128" s="16">
        <f>SUM($E128:M128)/$U128</f>
        <v>0.9917298752140935</v>
      </c>
      <c r="AE128" s="16">
        <f>SUM($E128:N128)/$U128</f>
        <v>0.99429899681918277</v>
      </c>
      <c r="AF128" s="16">
        <f>SUM($E128:O128)/$U128</f>
        <v>0.99581600195742603</v>
      </c>
      <c r="AG128" s="16">
        <f>SUM($E128:P128)/$U128</f>
        <v>0.99691705407389286</v>
      </c>
      <c r="AH128" s="16">
        <f>SUM($E128:Q128)/$U128</f>
        <v>0.9978223635918767</v>
      </c>
      <c r="AI128" s="16">
        <f>SUM($E128:R128)/$U128</f>
        <v>0.99894788353315389</v>
      </c>
      <c r="AJ128" s="16">
        <f>SUM($E128:S128)/$U128</f>
        <v>0.99921702960606806</v>
      </c>
      <c r="AK128" s="16">
        <f>SUM($E128:T128)/$U128</f>
        <v>1</v>
      </c>
      <c r="AL128" s="17">
        <f t="shared" si="17"/>
        <v>87.246108580106295</v>
      </c>
      <c r="AM128" s="17">
        <f t="shared" si="18"/>
        <v>134.81919911217977</v>
      </c>
      <c r="AN128" s="17">
        <f t="shared" si="19"/>
        <v>214.48704926358556</v>
      </c>
    </row>
    <row r="129" spans="1:40" x14ac:dyDescent="0.2">
      <c r="A129" s="9" t="str">
        <f t="shared" si="15"/>
        <v>50代|男|正規と非正規の計</v>
      </c>
      <c r="B129" s="5" t="s">
        <v>56</v>
      </c>
      <c r="C129" s="5" t="s">
        <v>85</v>
      </c>
      <c r="D129" s="5" t="s">
        <v>13</v>
      </c>
      <c r="E129" s="6">
        <v>55400</v>
      </c>
      <c r="F129" s="6">
        <v>63400</v>
      </c>
      <c r="G129" s="6">
        <v>105900</v>
      </c>
      <c r="H129" s="6">
        <v>135700</v>
      </c>
      <c r="I129" s="6">
        <v>295300</v>
      </c>
      <c r="J129" s="6">
        <v>348500</v>
      </c>
      <c r="K129" s="6">
        <v>798100</v>
      </c>
      <c r="L129" s="6">
        <v>833600</v>
      </c>
      <c r="M129" s="6">
        <v>798200</v>
      </c>
      <c r="N129" s="6">
        <v>717300</v>
      </c>
      <c r="O129" s="6">
        <v>700400</v>
      </c>
      <c r="P129" s="6">
        <v>538500</v>
      </c>
      <c r="Q129" s="6">
        <v>364000</v>
      </c>
      <c r="R129" s="6">
        <v>498100</v>
      </c>
      <c r="S129" s="6">
        <v>129000</v>
      </c>
      <c r="T129" s="6">
        <v>104400</v>
      </c>
      <c r="U129" s="15">
        <f t="shared" si="16"/>
        <v>6485800</v>
      </c>
      <c r="V129" s="16">
        <f>SUM($E129:E129)/$U129</f>
        <v>8.5417373338678351E-3</v>
      </c>
      <c r="W129" s="16">
        <f>SUM($E129:F129)/$U129</f>
        <v>1.831693854266243E-2</v>
      </c>
      <c r="X129" s="16">
        <f>SUM($E129:G129)/$U129</f>
        <v>3.4644916587005456E-2</v>
      </c>
      <c r="Y129" s="16">
        <f>SUM($E129:H129)/$U129</f>
        <v>5.5567547565450674E-2</v>
      </c>
      <c r="Z129" s="16">
        <f>SUM($E129:I129)/$U129</f>
        <v>0.10109778284868481</v>
      </c>
      <c r="AA129" s="16">
        <f>SUM($E129:J129)/$U129</f>
        <v>0.15483055290018194</v>
      </c>
      <c r="AB129" s="16">
        <f>SUM($E129:K129)/$U129</f>
        <v>0.27788399272256314</v>
      </c>
      <c r="AC129" s="16">
        <f>SUM($E129:L129)/$U129</f>
        <v>0.40641092848993188</v>
      </c>
      <c r="AD129" s="16">
        <f>SUM($E129:M129)/$U129</f>
        <v>0.52947978661074968</v>
      </c>
      <c r="AE129" s="16">
        <f>SUM($E129:N129)/$U129</f>
        <v>0.6400752412963705</v>
      </c>
      <c r="AF129" s="16">
        <f>SUM($E129:O129)/$U129</f>
        <v>0.74806500354620864</v>
      </c>
      <c r="AG129" s="16">
        <f>SUM($E129:P129)/$U129</f>
        <v>0.83109254062721638</v>
      </c>
      <c r="AH129" s="16">
        <f>SUM($E129:Q129)/$U129</f>
        <v>0.88721514693638415</v>
      </c>
      <c r="AI129" s="16">
        <f>SUM($E129:R129)/$U129</f>
        <v>0.96401369144901172</v>
      </c>
      <c r="AJ129" s="16">
        <f>SUM($E129:S129)/$U129</f>
        <v>0.98390329643220575</v>
      </c>
      <c r="AK129" s="16">
        <f>SUM($E129:T129)/$U129</f>
        <v>1</v>
      </c>
      <c r="AL129" s="17">
        <f t="shared" si="17"/>
        <v>377.33993233930585</v>
      </c>
      <c r="AM129" s="17">
        <f t="shared" si="18"/>
        <v>576.04610373340017</v>
      </c>
      <c r="AN129" s="17">
        <f t="shared" si="19"/>
        <v>802.33054781801297</v>
      </c>
    </row>
    <row r="130" spans="1:40" x14ac:dyDescent="0.2">
      <c r="A130" s="9" t="str">
        <f t="shared" si="15"/>
        <v>50代|男|正規</v>
      </c>
      <c r="B130" s="5" t="s">
        <v>56</v>
      </c>
      <c r="C130" s="5" t="s">
        <v>85</v>
      </c>
      <c r="D130" s="5" t="s">
        <v>42</v>
      </c>
      <c r="E130" s="6">
        <v>19500</v>
      </c>
      <c r="F130" s="6">
        <v>10500</v>
      </c>
      <c r="G130" s="6">
        <v>28300</v>
      </c>
      <c r="H130" s="6">
        <v>52100</v>
      </c>
      <c r="I130" s="6">
        <v>160200</v>
      </c>
      <c r="J130" s="6">
        <v>259800</v>
      </c>
      <c r="K130" s="6">
        <v>717400</v>
      </c>
      <c r="L130" s="6">
        <v>798000</v>
      </c>
      <c r="M130" s="6">
        <v>785800</v>
      </c>
      <c r="N130" s="6">
        <v>708900</v>
      </c>
      <c r="O130" s="6">
        <v>696000</v>
      </c>
      <c r="P130" s="6">
        <v>535200</v>
      </c>
      <c r="Q130" s="6">
        <v>361200</v>
      </c>
      <c r="R130" s="6">
        <v>494400</v>
      </c>
      <c r="S130" s="6">
        <v>128100</v>
      </c>
      <c r="T130" s="6">
        <v>101300</v>
      </c>
      <c r="U130" s="15">
        <f t="shared" si="16"/>
        <v>5856700</v>
      </c>
      <c r="V130" s="16">
        <f>SUM($E130:E130)/$U130</f>
        <v>3.3295200368808372E-3</v>
      </c>
      <c r="W130" s="16">
        <f>SUM($E130:F130)/$U130</f>
        <v>5.1223385182782109E-3</v>
      </c>
      <c r="X130" s="16">
        <f>SUM($E130:G130)/$U130</f>
        <v>9.9544111871873245E-3</v>
      </c>
      <c r="Y130" s="16">
        <f>SUM($E130:H130)/$U130</f>
        <v>1.8850205747263819E-2</v>
      </c>
      <c r="Z130" s="16">
        <f>SUM($E130:I130)/$U130</f>
        <v>4.6203493434869465E-2</v>
      </c>
      <c r="AA130" s="16">
        <f>SUM($E130:J130)/$U130</f>
        <v>9.0562945003158771E-2</v>
      </c>
      <c r="AB130" s="16">
        <f>SUM($E130:K130)/$U130</f>
        <v>0.2130551334369184</v>
      </c>
      <c r="AC130" s="16">
        <f>SUM($E130:L130)/$U130</f>
        <v>0.34930933802311881</v>
      </c>
      <c r="AD130" s="16">
        <f>SUM($E130:M130)/$U130</f>
        <v>0.48348045827855279</v>
      </c>
      <c r="AE130" s="16">
        <f>SUM($E130:N130)/$U130</f>
        <v>0.60452131746546689</v>
      </c>
      <c r="AF130" s="16">
        <f>SUM($E130:O130)/$U130</f>
        <v>0.72335957108952142</v>
      </c>
      <c r="AG130" s="16">
        <f>SUM($E130:P130)/$U130</f>
        <v>0.81474209025560473</v>
      </c>
      <c r="AH130" s="16">
        <f>SUM($E130:Q130)/$U130</f>
        <v>0.87641504601567433</v>
      </c>
      <c r="AI130" s="16">
        <f>SUM($E130:R130)/$U130</f>
        <v>0.96083118479689933</v>
      </c>
      <c r="AJ130" s="16">
        <f>SUM($E130:S130)/$U130</f>
        <v>0.98270357026994726</v>
      </c>
      <c r="AK130" s="16">
        <f>SUM($E130:T130)/$U130</f>
        <v>1</v>
      </c>
      <c r="AL130" s="17">
        <f t="shared" si="17"/>
        <v>427.11466165413532</v>
      </c>
      <c r="AM130" s="17">
        <f t="shared" si="18"/>
        <v>613.64790520524753</v>
      </c>
      <c r="AN130" s="17">
        <f t="shared" si="19"/>
        <v>829.15265321375182</v>
      </c>
    </row>
    <row r="131" spans="1:40" x14ac:dyDescent="0.2">
      <c r="A131" s="9" t="str">
        <f t="shared" si="15"/>
        <v>50代|男|非正規</v>
      </c>
      <c r="B131" s="5" t="s">
        <v>56</v>
      </c>
      <c r="C131" s="5" t="s">
        <v>85</v>
      </c>
      <c r="D131" s="5" t="s">
        <v>43</v>
      </c>
      <c r="E131" s="6">
        <v>35900</v>
      </c>
      <c r="F131" s="6">
        <v>52900</v>
      </c>
      <c r="G131" s="6">
        <v>77600</v>
      </c>
      <c r="H131" s="6">
        <v>83600</v>
      </c>
      <c r="I131" s="6">
        <v>135100</v>
      </c>
      <c r="J131" s="6">
        <v>88700</v>
      </c>
      <c r="K131" s="6">
        <v>80700</v>
      </c>
      <c r="L131" s="6">
        <v>35600</v>
      </c>
      <c r="M131" s="6">
        <v>12400</v>
      </c>
      <c r="N131" s="6">
        <v>8400</v>
      </c>
      <c r="O131" s="6">
        <v>4400</v>
      </c>
      <c r="P131" s="6">
        <v>3300</v>
      </c>
      <c r="Q131" s="6">
        <v>2800</v>
      </c>
      <c r="R131" s="6">
        <v>3700</v>
      </c>
      <c r="S131" s="6">
        <v>900</v>
      </c>
      <c r="T131" s="6">
        <v>3100</v>
      </c>
      <c r="U131" s="15">
        <f t="shared" si="16"/>
        <v>629100</v>
      </c>
      <c r="V131" s="16">
        <f>SUM($E131:E131)/$U131</f>
        <v>5.706564934032745E-2</v>
      </c>
      <c r="W131" s="16">
        <f>SUM($E131:F131)/$U131</f>
        <v>0.14115402956604672</v>
      </c>
      <c r="X131" s="16">
        <f>SUM($E131:G131)/$U131</f>
        <v>0.26450484819583531</v>
      </c>
      <c r="Y131" s="16">
        <f>SUM($E131:H131)/$U131</f>
        <v>0.39739310125576222</v>
      </c>
      <c r="Z131" s="16">
        <f>SUM($E131:I131)/$U131</f>
        <v>0.61214433317437611</v>
      </c>
      <c r="AA131" s="16">
        <f>SUM($E131:J131)/$U131</f>
        <v>0.75313940549992053</v>
      </c>
      <c r="AB131" s="16">
        <f>SUM($E131:K131)/$U131</f>
        <v>0.88141789858528052</v>
      </c>
      <c r="AC131" s="16">
        <f>SUM($E131:L131)/$U131</f>
        <v>0.93800667620410105</v>
      </c>
      <c r="AD131" s="16">
        <f>SUM($E131:M131)/$U131</f>
        <v>0.9577173740263869</v>
      </c>
      <c r="AE131" s="16">
        <f>SUM($E131:N131)/$U131</f>
        <v>0.97106978222858054</v>
      </c>
      <c r="AF131" s="16">
        <f>SUM($E131:O131)/$U131</f>
        <v>0.97806390081068195</v>
      </c>
      <c r="AG131" s="16">
        <f>SUM($E131:P131)/$U131</f>
        <v>0.98330948974725796</v>
      </c>
      <c r="AH131" s="16">
        <f>SUM($E131:Q131)/$U131</f>
        <v>0.98776029248132258</v>
      </c>
      <c r="AI131" s="16">
        <f>SUM($E131:R131)/$U131</f>
        <v>0.99364171037990778</v>
      </c>
      <c r="AJ131" s="16">
        <f>SUM($E131:S131)/$U131</f>
        <v>0.99507232554442859</v>
      </c>
      <c r="AK131" s="16">
        <f>SUM($E131:T131)/$U131</f>
        <v>1</v>
      </c>
      <c r="AL131" s="17">
        <f t="shared" si="17"/>
        <v>144.12048969072166</v>
      </c>
      <c r="AM131" s="17">
        <f t="shared" si="18"/>
        <v>223.88971132494447</v>
      </c>
      <c r="AN131" s="17">
        <f t="shared" si="19"/>
        <v>298.88669673055244</v>
      </c>
    </row>
    <row r="132" spans="1:40" x14ac:dyDescent="0.2">
      <c r="A132" s="9" t="str">
        <f t="shared" si="15"/>
        <v>50代|女|正規と非正規の計</v>
      </c>
      <c r="B132" s="5" t="s">
        <v>56</v>
      </c>
      <c r="C132" s="5" t="s">
        <v>86</v>
      </c>
      <c r="D132" s="5" t="s">
        <v>13</v>
      </c>
      <c r="E132" s="6">
        <v>217200</v>
      </c>
      <c r="F132" s="6">
        <v>1038100</v>
      </c>
      <c r="G132" s="6">
        <v>1068500</v>
      </c>
      <c r="H132" s="6">
        <v>553500</v>
      </c>
      <c r="I132" s="6">
        <v>741900</v>
      </c>
      <c r="J132" s="6">
        <v>447400</v>
      </c>
      <c r="K132" s="6">
        <v>653300</v>
      </c>
      <c r="L132" s="6">
        <v>416800</v>
      </c>
      <c r="M132" s="6">
        <v>291200</v>
      </c>
      <c r="N132" s="6">
        <v>201100</v>
      </c>
      <c r="O132" s="6">
        <v>161200</v>
      </c>
      <c r="P132" s="6">
        <v>90600</v>
      </c>
      <c r="Q132" s="6">
        <v>33600</v>
      </c>
      <c r="R132" s="6">
        <v>40900</v>
      </c>
      <c r="S132" s="6">
        <v>8300</v>
      </c>
      <c r="T132" s="6">
        <v>6200</v>
      </c>
      <c r="U132" s="15">
        <f t="shared" si="16"/>
        <v>5969800</v>
      </c>
      <c r="V132" s="16">
        <f>SUM($E132:E132)/$U132</f>
        <v>3.638312841301216E-2</v>
      </c>
      <c r="W132" s="16">
        <f>SUM($E132:F132)/$U132</f>
        <v>0.2102750510904888</v>
      </c>
      <c r="X132" s="16">
        <f>SUM($E132:G132)/$U132</f>
        <v>0.38925927166739255</v>
      </c>
      <c r="Y132" s="16">
        <f>SUM($E132:H132)/$U132</f>
        <v>0.4819759455928172</v>
      </c>
      <c r="Z132" s="16">
        <f>SUM($E132:I132)/$U132</f>
        <v>0.60625146571074406</v>
      </c>
      <c r="AA132" s="16">
        <f>SUM($E132:J132)/$U132</f>
        <v>0.68119534992797082</v>
      </c>
      <c r="AB132" s="16">
        <f>SUM($E132:K132)/$U132</f>
        <v>0.79062950182585678</v>
      </c>
      <c r="AC132" s="16">
        <f>SUM($E132:L132)/$U132</f>
        <v>0.8604475861837918</v>
      </c>
      <c r="AD132" s="16">
        <f>SUM($E132:M132)/$U132</f>
        <v>0.90922643974672523</v>
      </c>
      <c r="AE132" s="16">
        <f>SUM($E132:N132)/$U132</f>
        <v>0.94291266039063282</v>
      </c>
      <c r="AF132" s="16">
        <f>SUM($E132:O132)/$U132</f>
        <v>0.96991524004154239</v>
      </c>
      <c r="AG132" s="16">
        <f>SUM($E132:P132)/$U132</f>
        <v>0.98509162786022986</v>
      </c>
      <c r="AH132" s="16">
        <f>SUM($E132:Q132)/$U132</f>
        <v>0.99071995711749139</v>
      </c>
      <c r="AI132" s="16">
        <f>SUM($E132:R132)/$U132</f>
        <v>0.99757110790981274</v>
      </c>
      <c r="AJ132" s="16">
        <f>SUM($E132:S132)/$U132</f>
        <v>0.99896143924419578</v>
      </c>
      <c r="AK132" s="16">
        <f>SUM($E132:T132)/$U132</f>
        <v>1</v>
      </c>
      <c r="AL132" s="17">
        <f t="shared" si="17"/>
        <v>111.09733270940571</v>
      </c>
      <c r="AM132" s="17">
        <f t="shared" si="18"/>
        <v>207.25165116592532</v>
      </c>
      <c r="AN132" s="17">
        <f t="shared" si="19"/>
        <v>362.87310577070258</v>
      </c>
    </row>
    <row r="133" spans="1:40" x14ac:dyDescent="0.2">
      <c r="A133" s="9" t="str">
        <f t="shared" si="15"/>
        <v>50代|女|正規</v>
      </c>
      <c r="B133" s="5" t="s">
        <v>56</v>
      </c>
      <c r="C133" s="5" t="s">
        <v>86</v>
      </c>
      <c r="D133" s="5" t="s">
        <v>42</v>
      </c>
      <c r="E133" s="6">
        <v>16200</v>
      </c>
      <c r="F133" s="6">
        <v>37400</v>
      </c>
      <c r="G133" s="6">
        <v>64800</v>
      </c>
      <c r="H133" s="6">
        <v>114800</v>
      </c>
      <c r="I133" s="6">
        <v>286200</v>
      </c>
      <c r="J133" s="6">
        <v>266000</v>
      </c>
      <c r="K133" s="6">
        <v>525300</v>
      </c>
      <c r="L133" s="6">
        <v>389100</v>
      </c>
      <c r="M133" s="6">
        <v>277300</v>
      </c>
      <c r="N133" s="6">
        <v>199100</v>
      </c>
      <c r="O133" s="6">
        <v>159400</v>
      </c>
      <c r="P133" s="6">
        <v>89500</v>
      </c>
      <c r="Q133" s="6">
        <v>32600</v>
      </c>
      <c r="R133" s="6">
        <v>40000</v>
      </c>
      <c r="S133" s="6">
        <v>8100</v>
      </c>
      <c r="T133" s="6">
        <v>6100</v>
      </c>
      <c r="U133" s="15">
        <f t="shared" si="16"/>
        <v>2511900</v>
      </c>
      <c r="V133" s="16">
        <f>SUM($E133:E133)/$U133</f>
        <v>6.4493013256897167E-3</v>
      </c>
      <c r="W133" s="16">
        <f>SUM($E133:F133)/$U133</f>
        <v>2.1338429077590669E-2</v>
      </c>
      <c r="X133" s="16">
        <f>SUM($E133:G133)/$U133</f>
        <v>4.7135634380349539E-2</v>
      </c>
      <c r="Y133" s="16">
        <f>SUM($E133:H133)/$U133</f>
        <v>9.2838090688323577E-2</v>
      </c>
      <c r="Z133" s="16">
        <f>SUM($E133:I133)/$U133</f>
        <v>0.20677574744217525</v>
      </c>
      <c r="AA133" s="16">
        <f>SUM($E133:J133)/$U133</f>
        <v>0.31267168278991997</v>
      </c>
      <c r="AB133" s="16">
        <f>SUM($E133:K133)/$U133</f>
        <v>0.5217962498507106</v>
      </c>
      <c r="AC133" s="16">
        <f>SUM($E133:L133)/$U133</f>
        <v>0.67669891317329511</v>
      </c>
      <c r="AD133" s="16">
        <f>SUM($E133:M133)/$U133</f>
        <v>0.78709343524821851</v>
      </c>
      <c r="AE133" s="16">
        <f>SUM($E133:N133)/$U133</f>
        <v>0.86635614475098532</v>
      </c>
      <c r="AF133" s="16">
        <f>SUM($E133:O133)/$U133</f>
        <v>0.92981408495561124</v>
      </c>
      <c r="AG133" s="16">
        <f>SUM($E133:P133)/$U133</f>
        <v>0.96544448425494644</v>
      </c>
      <c r="AH133" s="16">
        <f>SUM($E133:Q133)/$U133</f>
        <v>0.9784227079103468</v>
      </c>
      <c r="AI133" s="16">
        <f>SUM($E133:R133)/$U133</f>
        <v>0.99434690871451892</v>
      </c>
      <c r="AJ133" s="16">
        <f>SUM($E133:S133)/$U133</f>
        <v>0.99757155937736375</v>
      </c>
      <c r="AK133" s="16">
        <f>SUM($E133:T133)/$U133</f>
        <v>1</v>
      </c>
      <c r="AL133" s="17">
        <f t="shared" si="17"/>
        <v>270.40883458646618</v>
      </c>
      <c r="AM133" s="17">
        <f t="shared" si="18"/>
        <v>389.57738435179897</v>
      </c>
      <c r="AN133" s="17">
        <f t="shared" si="19"/>
        <v>566.39920663541295</v>
      </c>
    </row>
    <row r="134" spans="1:40" x14ac:dyDescent="0.2">
      <c r="A134" s="9" t="str">
        <f t="shared" si="15"/>
        <v>50代|女|非正規</v>
      </c>
      <c r="B134" s="5" t="s">
        <v>56</v>
      </c>
      <c r="C134" s="5" t="s">
        <v>86</v>
      </c>
      <c r="D134" s="5" t="s">
        <v>43</v>
      </c>
      <c r="E134" s="6">
        <v>201000</v>
      </c>
      <c r="F134" s="6">
        <v>1000700</v>
      </c>
      <c r="G134" s="6">
        <v>1003700</v>
      </c>
      <c r="H134" s="6">
        <v>438700</v>
      </c>
      <c r="I134" s="6">
        <v>455700</v>
      </c>
      <c r="J134" s="6">
        <v>181400</v>
      </c>
      <c r="K134" s="6">
        <v>128000</v>
      </c>
      <c r="L134" s="6">
        <v>27700</v>
      </c>
      <c r="M134" s="6">
        <v>13900</v>
      </c>
      <c r="N134" s="6">
        <v>2000</v>
      </c>
      <c r="O134" s="6">
        <v>1800</v>
      </c>
      <c r="P134" s="6">
        <v>1100</v>
      </c>
      <c r="Q134" s="6">
        <v>1000</v>
      </c>
      <c r="R134" s="6">
        <v>900</v>
      </c>
      <c r="S134" s="6">
        <v>200</v>
      </c>
      <c r="T134" s="6">
        <v>100</v>
      </c>
      <c r="U134" s="15">
        <f t="shared" si="16"/>
        <v>3457900</v>
      </c>
      <c r="V134" s="16">
        <f>SUM($E134:E134)/$U134</f>
        <v>5.8127765406749764E-2</v>
      </c>
      <c r="W134" s="16">
        <f>SUM($E134:F134)/$U134</f>
        <v>0.34752306313080195</v>
      </c>
      <c r="X134" s="16">
        <f>SUM($E134:G134)/$U134</f>
        <v>0.63778593944301454</v>
      </c>
      <c r="Y134" s="16">
        <f>SUM($E134:H134)/$U134</f>
        <v>0.76465484831834352</v>
      </c>
      <c r="Z134" s="16">
        <f>SUM($E134:I134)/$U134</f>
        <v>0.89644003585991494</v>
      </c>
      <c r="AA134" s="16">
        <f>SUM($E134:J134)/$U134</f>
        <v>0.94889962115734983</v>
      </c>
      <c r="AB134" s="16">
        <f>SUM($E134:K134)/$U134</f>
        <v>0.98591630758552884</v>
      </c>
      <c r="AC134" s="16">
        <f>SUM($E134:L134)/$U134</f>
        <v>0.99392694988287689</v>
      </c>
      <c r="AD134" s="16">
        <f>SUM($E134:M134)/$U134</f>
        <v>0.99794673067468698</v>
      </c>
      <c r="AE134" s="16">
        <f>SUM($E134:N134)/$U134</f>
        <v>0.9985251164001272</v>
      </c>
      <c r="AF134" s="16">
        <f>SUM($E134:O134)/$U134</f>
        <v>0.99904566355302349</v>
      </c>
      <c r="AG134" s="16">
        <f>SUM($E134:P134)/$U134</f>
        <v>0.99936377570201562</v>
      </c>
      <c r="AH134" s="16">
        <f>SUM($E134:Q134)/$U134</f>
        <v>0.99965296856473584</v>
      </c>
      <c r="AI134" s="16">
        <f>SUM($E134:R134)/$U134</f>
        <v>0.99991324214118393</v>
      </c>
      <c r="AJ134" s="16">
        <f>SUM($E134:S134)/$U134</f>
        <v>0.99997108071372798</v>
      </c>
      <c r="AK134" s="16">
        <f>SUM($E134:T134)/$U134</f>
        <v>1</v>
      </c>
      <c r="AL134" s="17">
        <f t="shared" si="17"/>
        <v>83.150544618766872</v>
      </c>
      <c r="AM134" s="17">
        <f t="shared" si="18"/>
        <v>126.26531832220783</v>
      </c>
      <c r="AN134" s="17">
        <f t="shared" si="19"/>
        <v>194.22441303852293</v>
      </c>
    </row>
    <row r="135" spans="1:40" x14ac:dyDescent="0.2">
      <c r="A135" s="9" t="str">
        <f t="shared" si="15"/>
        <v>60代|計|正規と非正規の計</v>
      </c>
      <c r="B135" s="5" t="s">
        <v>57</v>
      </c>
      <c r="C135" s="5" t="s">
        <v>10</v>
      </c>
      <c r="D135" s="5" t="s">
        <v>13</v>
      </c>
      <c r="E135" s="6">
        <v>340300</v>
      </c>
      <c r="F135" s="6">
        <v>1051500</v>
      </c>
      <c r="G135" s="6">
        <v>1062100</v>
      </c>
      <c r="H135" s="6">
        <v>704500</v>
      </c>
      <c r="I135" s="6">
        <v>920000</v>
      </c>
      <c r="J135" s="6">
        <v>612800</v>
      </c>
      <c r="K135" s="6">
        <v>909300</v>
      </c>
      <c r="L135" s="6">
        <v>523600</v>
      </c>
      <c r="M135" s="6">
        <v>263300</v>
      </c>
      <c r="N135" s="6">
        <v>162100</v>
      </c>
      <c r="O135" s="6">
        <v>105600</v>
      </c>
      <c r="P135" s="6">
        <v>77600</v>
      </c>
      <c r="Q135" s="6">
        <v>49600</v>
      </c>
      <c r="R135" s="6">
        <v>67200</v>
      </c>
      <c r="S135" s="6">
        <v>25200</v>
      </c>
      <c r="T135" s="6">
        <v>32800</v>
      </c>
      <c r="U135" s="15">
        <f t="shared" si="16"/>
        <v>6907500</v>
      </c>
      <c r="V135" s="16">
        <f>SUM($E135:E135)/$U135</f>
        <v>4.92652913499819E-2</v>
      </c>
      <c r="W135" s="16">
        <f>SUM($E135:F135)/$U135</f>
        <v>0.20149113282663772</v>
      </c>
      <c r="X135" s="16">
        <f>SUM($E135:G135)/$U135</f>
        <v>0.35525153818313426</v>
      </c>
      <c r="Y135" s="16">
        <f>SUM($E135:H135)/$U135</f>
        <v>0.45724212812160697</v>
      </c>
      <c r="Z135" s="16">
        <f>SUM($E135:I135)/$U135</f>
        <v>0.59043069127759684</v>
      </c>
      <c r="AA135" s="16">
        <f>SUM($E135:J135)/$U135</f>
        <v>0.67914585595367349</v>
      </c>
      <c r="AB135" s="16">
        <f>SUM($E135:K135)/$U135</f>
        <v>0.81078537821208829</v>
      </c>
      <c r="AC135" s="16">
        <f>SUM($E135:L135)/$U135</f>
        <v>0.88658704306912772</v>
      </c>
      <c r="AD135" s="16">
        <f>SUM($E135:M135)/$U135</f>
        <v>0.92470503076366273</v>
      </c>
      <c r="AE135" s="16">
        <f>SUM($E135:N135)/$U135</f>
        <v>0.94817227651103875</v>
      </c>
      <c r="AF135" s="16">
        <f>SUM($E135:O135)/$U135</f>
        <v>0.96346000723850889</v>
      </c>
      <c r="AG135" s="16">
        <f>SUM($E135:P135)/$U135</f>
        <v>0.97469417300036187</v>
      </c>
      <c r="AH135" s="16">
        <f>SUM($E135:Q135)/$U135</f>
        <v>0.98187477379659793</v>
      </c>
      <c r="AI135" s="16">
        <f>SUM($E135:R135)/$U135</f>
        <v>0.99160332971407894</v>
      </c>
      <c r="AJ135" s="16">
        <f>SUM($E135:S135)/$U135</f>
        <v>0.99525153818313428</v>
      </c>
      <c r="AK135" s="16">
        <f>SUM($E135:T135)/$U135</f>
        <v>1</v>
      </c>
      <c r="AL135" s="17">
        <f t="shared" si="17"/>
        <v>115.77417380660954</v>
      </c>
      <c r="AM135" s="17">
        <f t="shared" si="18"/>
        <v>216.0516304347826</v>
      </c>
      <c r="AN135" s="17">
        <f t="shared" si="19"/>
        <v>353.82437039480925</v>
      </c>
    </row>
    <row r="136" spans="1:40" x14ac:dyDescent="0.2">
      <c r="A136" s="9" t="str">
        <f t="shared" si="15"/>
        <v>60代|計|正規</v>
      </c>
      <c r="B136" s="5" t="s">
        <v>57</v>
      </c>
      <c r="C136" s="5" t="s">
        <v>10</v>
      </c>
      <c r="D136" s="5" t="s">
        <v>42</v>
      </c>
      <c r="E136" s="6">
        <v>22800</v>
      </c>
      <c r="F136" s="6">
        <v>42300</v>
      </c>
      <c r="G136" s="6">
        <v>88300</v>
      </c>
      <c r="H136" s="6">
        <v>140400</v>
      </c>
      <c r="I136" s="6">
        <v>301700</v>
      </c>
      <c r="J136" s="6">
        <v>282400</v>
      </c>
      <c r="K136" s="6">
        <v>535500</v>
      </c>
      <c r="L136" s="6">
        <v>348100</v>
      </c>
      <c r="M136" s="6">
        <v>183600</v>
      </c>
      <c r="N136" s="6">
        <v>117300</v>
      </c>
      <c r="O136" s="6">
        <v>82800</v>
      </c>
      <c r="P136" s="6">
        <v>62500</v>
      </c>
      <c r="Q136" s="6">
        <v>43100</v>
      </c>
      <c r="R136" s="6">
        <v>59100</v>
      </c>
      <c r="S136" s="6">
        <v>21700</v>
      </c>
      <c r="T136" s="6">
        <v>29400</v>
      </c>
      <c r="U136" s="15">
        <f t="shared" si="16"/>
        <v>2361000</v>
      </c>
      <c r="V136" s="16">
        <f>SUM($E136:E136)/$U136</f>
        <v>9.656925031766201E-3</v>
      </c>
      <c r="W136" s="16">
        <f>SUM($E136:F136)/$U136</f>
        <v>2.7573062261753493E-2</v>
      </c>
      <c r="X136" s="16">
        <f>SUM($E136:G136)/$U136</f>
        <v>6.4972469292672599E-2</v>
      </c>
      <c r="Y136" s="16">
        <f>SUM($E136:H136)/$U136</f>
        <v>0.12443879711986447</v>
      </c>
      <c r="Z136" s="16">
        <f>SUM($E136:I136)/$U136</f>
        <v>0.25222363405336723</v>
      </c>
      <c r="AA136" s="16">
        <f>SUM($E136:J136)/$U136</f>
        <v>0.37183396865734858</v>
      </c>
      <c r="AB136" s="16">
        <f>SUM($E136:K136)/$U136</f>
        <v>0.5986446421008047</v>
      </c>
      <c r="AC136" s="16">
        <f>SUM($E136:L136)/$U136</f>
        <v>0.74608216857263876</v>
      </c>
      <c r="AD136" s="16">
        <f>SUM($E136:M136)/$U136</f>
        <v>0.82384582803896655</v>
      </c>
      <c r="AE136" s="16">
        <f>SUM($E136:N136)/$U136</f>
        <v>0.87352816603134265</v>
      </c>
      <c r="AF136" s="16">
        <f>SUM($E136:O136)/$U136</f>
        <v>0.90859805167301988</v>
      </c>
      <c r="AG136" s="16">
        <f>SUM($E136:P136)/$U136</f>
        <v>0.93506988564167726</v>
      </c>
      <c r="AH136" s="16">
        <f>SUM($E136:Q136)/$U136</f>
        <v>0.95332486234646341</v>
      </c>
      <c r="AI136" s="16">
        <f>SUM($E136:R136)/$U136</f>
        <v>0.97835662854722572</v>
      </c>
      <c r="AJ136" s="16">
        <f>SUM($E136:S136)/$U136</f>
        <v>0.98754764930114358</v>
      </c>
      <c r="AK136" s="16">
        <f>SUM($E136:T136)/$U136</f>
        <v>1</v>
      </c>
      <c r="AL136" s="17">
        <f t="shared" si="17"/>
        <v>249.12993039443154</v>
      </c>
      <c r="AM136" s="17">
        <f t="shared" si="18"/>
        <v>356.50793650793651</v>
      </c>
      <c r="AN136" s="17">
        <f t="shared" si="19"/>
        <v>505.03812636165571</v>
      </c>
    </row>
    <row r="137" spans="1:40" x14ac:dyDescent="0.2">
      <c r="A137" s="9" t="str">
        <f t="shared" ref="A137:A168" si="20">B137&amp;"|"&amp;C137&amp;"|"&amp;D137</f>
        <v>60代|計|非正規</v>
      </c>
      <c r="B137" s="5" t="s">
        <v>57</v>
      </c>
      <c r="C137" s="5" t="s">
        <v>10</v>
      </c>
      <c r="D137" s="5" t="s">
        <v>43</v>
      </c>
      <c r="E137" s="6">
        <v>317500</v>
      </c>
      <c r="F137" s="6">
        <v>1009200</v>
      </c>
      <c r="G137" s="6">
        <v>973800</v>
      </c>
      <c r="H137" s="6">
        <v>564100</v>
      </c>
      <c r="I137" s="6">
        <v>618300</v>
      </c>
      <c r="J137" s="6">
        <v>330400</v>
      </c>
      <c r="K137" s="6">
        <v>373800</v>
      </c>
      <c r="L137" s="6">
        <v>175500</v>
      </c>
      <c r="M137" s="6">
        <v>79700</v>
      </c>
      <c r="N137" s="6">
        <v>44800</v>
      </c>
      <c r="O137" s="6">
        <v>22800</v>
      </c>
      <c r="P137" s="6">
        <v>15100</v>
      </c>
      <c r="Q137" s="6">
        <v>6500</v>
      </c>
      <c r="R137" s="6">
        <v>8100</v>
      </c>
      <c r="S137" s="6">
        <v>3500</v>
      </c>
      <c r="T137" s="6">
        <v>3400</v>
      </c>
      <c r="U137" s="15">
        <f t="shared" ref="U137:U168" si="21">SUM(E137:T137)</f>
        <v>4546500</v>
      </c>
      <c r="V137" s="16">
        <f>SUM($E137:E137)/$U137</f>
        <v>6.9833938194215336E-2</v>
      </c>
      <c r="W137" s="16">
        <f>SUM($E137:F137)/$U137</f>
        <v>0.2918068844165842</v>
      </c>
      <c r="X137" s="16">
        <f>SUM($E137:G137)/$U137</f>
        <v>0.50599362146706262</v>
      </c>
      <c r="Y137" s="16">
        <f>SUM($E137:H137)/$U137</f>
        <v>0.63006708457054872</v>
      </c>
      <c r="Z137" s="16">
        <f>SUM($E137:I137)/$U137</f>
        <v>0.76606180578466954</v>
      </c>
      <c r="AA137" s="16">
        <f>SUM($E137:J137)/$U137</f>
        <v>0.83873309138898056</v>
      </c>
      <c r="AB137" s="16">
        <f>SUM($E137:K137)/$U137</f>
        <v>0.92095018145826457</v>
      </c>
      <c r="AC137" s="16">
        <f>SUM($E137:L137)/$U137</f>
        <v>0.95955130320026394</v>
      </c>
      <c r="AD137" s="16">
        <f>SUM($E137:M137)/$U137</f>
        <v>0.97708127130759925</v>
      </c>
      <c r="AE137" s="16">
        <f>SUM($E137:N137)/$U137</f>
        <v>0.98693500494886177</v>
      </c>
      <c r="AF137" s="16">
        <f>SUM($E137:O137)/$U137</f>
        <v>0.99194985153414716</v>
      </c>
      <c r="AG137" s="16">
        <f>SUM($E137:P137)/$U137</f>
        <v>0.99527108764984051</v>
      </c>
      <c r="AH137" s="16">
        <f>SUM($E137:Q137)/$U137</f>
        <v>0.99670075882547016</v>
      </c>
      <c r="AI137" s="16">
        <f>SUM($E137:R137)/$U137</f>
        <v>0.99848234905971622</v>
      </c>
      <c r="AJ137" s="16">
        <f>SUM($E137:S137)/$U137</f>
        <v>0.99925217200043992</v>
      </c>
      <c r="AK137" s="16">
        <f>SUM($E137:T137)/$U137</f>
        <v>1</v>
      </c>
      <c r="AL137" s="17">
        <f t="shared" ref="AL137:AL152" si="22">INDEX($E$6:$T$6,(COUNTIF($V137:$AK137,"&lt;"&amp;0.25)+1))+(0.25-IF((COUNTIF($V137:$AK137,"&lt;"&amp;0.25)+1)=1,0,INDEX($V137:$AK137,(COUNTIF($V137:$AK137,"&lt;"&amp;0.25)+1)-1)))/(INDEX($E137:$T137,(COUNTIF($V137:$AK137,"&lt;"&amp;0.25)+1))/$U137)*INDEX($E$7:$T$7,(COUNTIF($V137:$AK137,"&lt;"&amp;0.25)+1))</f>
        <v>90.582887435592539</v>
      </c>
      <c r="AM137" s="17">
        <f t="shared" ref="AM137:AM152" si="23">INDEX($E$6:$T$6,(COUNTIF($V137:$AK137,"&lt;"&amp;0.5)+1))+(0.5-IF((COUNTIF($V137:$AK137,"&lt;"&amp;0.5)+1)=1,0,INDEX($V137:$AK137,(COUNTIF($V137:$AK137,"&lt;"&amp;0.5)+1)-1)))/(INDEX($E137:$T137,(COUNTIF($V137:$AK137,"&lt;"&amp;0.5)+1))/$U137)*INDEX($E$7:$T$7,(COUNTIF($V137:$AK137,"&lt;"&amp;0.5)+1))</f>
        <v>148.60084206202504</v>
      </c>
      <c r="AN137" s="17">
        <f t="shared" ref="AN137:AN152" si="24">INDEX($E$6:$T$6,(COUNTIF($V137:$AK137,"&lt;"&amp;0.75)+1))+(0.75-IF((COUNTIF($V137:$AK137,"&lt;"&amp;0.75)+1)=1,0,INDEX($V137:$AK137,(COUNTIF($V137:$AK137,"&lt;"&amp;0.75)+1)-1)))/(INDEX($E137:$T137,(COUNTIF($V137:$AK137,"&lt;"&amp;0.75)+1))/$U137)*INDEX($E$7:$T$7,(COUNTIF($V137:$AK137,"&lt;"&amp;0.75)+1))</f>
        <v>244.09469513181307</v>
      </c>
    </row>
    <row r="138" spans="1:40" x14ac:dyDescent="0.2">
      <c r="A138" s="9" t="str">
        <f t="shared" si="20"/>
        <v>60代|男|正規と非正規の計</v>
      </c>
      <c r="B138" s="5" t="s">
        <v>57</v>
      </c>
      <c r="C138" s="5" t="s">
        <v>85</v>
      </c>
      <c r="D138" s="5" t="s">
        <v>13</v>
      </c>
      <c r="E138" s="6">
        <v>91200</v>
      </c>
      <c r="F138" s="6">
        <v>229900</v>
      </c>
      <c r="G138" s="6">
        <v>327900</v>
      </c>
      <c r="H138" s="6">
        <v>335900</v>
      </c>
      <c r="I138" s="6">
        <v>528000</v>
      </c>
      <c r="J138" s="6">
        <v>414900</v>
      </c>
      <c r="K138" s="6">
        <v>684300</v>
      </c>
      <c r="L138" s="6">
        <v>418900</v>
      </c>
      <c r="M138" s="6">
        <v>221800</v>
      </c>
      <c r="N138" s="6">
        <v>139200</v>
      </c>
      <c r="O138" s="6">
        <v>92500</v>
      </c>
      <c r="P138" s="6">
        <v>69800</v>
      </c>
      <c r="Q138" s="6">
        <v>43900</v>
      </c>
      <c r="R138" s="6">
        <v>59400</v>
      </c>
      <c r="S138" s="6">
        <v>23400</v>
      </c>
      <c r="T138" s="6">
        <v>30500</v>
      </c>
      <c r="U138" s="15">
        <f t="shared" si="21"/>
        <v>3711500</v>
      </c>
      <c r="V138" s="16">
        <f>SUM($E138:E138)/$U138</f>
        <v>2.4572275360366429E-2</v>
      </c>
      <c r="W138" s="16">
        <f>SUM($E138:F138)/$U138</f>
        <v>8.6514886164623467E-2</v>
      </c>
      <c r="X138" s="16">
        <f>SUM($E138:G138)/$U138</f>
        <v>0.17486191566751988</v>
      </c>
      <c r="Y138" s="16">
        <f>SUM($E138:H138)/$U138</f>
        <v>0.2653644079213256</v>
      </c>
      <c r="Z138" s="16">
        <f>SUM($E138:I138)/$U138</f>
        <v>0.40762494948134176</v>
      </c>
      <c r="AA138" s="16">
        <f>SUM($E138:J138)/$U138</f>
        <v>0.51941263640037716</v>
      </c>
      <c r="AB138" s="16">
        <f>SUM($E138:K138)/$U138</f>
        <v>0.70378553145628453</v>
      </c>
      <c r="AC138" s="16">
        <f>SUM($E138:L138)/$U138</f>
        <v>0.81665094975077457</v>
      </c>
      <c r="AD138" s="16">
        <f>SUM($E138:M138)/$U138</f>
        <v>0.87641115451973595</v>
      </c>
      <c r="AE138" s="16">
        <f>SUM($E138:N138)/$U138</f>
        <v>0.91391620638555837</v>
      </c>
      <c r="AF138" s="16">
        <f>SUM($E138:O138)/$U138</f>
        <v>0.93883874444294757</v>
      </c>
      <c r="AG138" s="16">
        <f>SUM($E138:P138)/$U138</f>
        <v>0.95764515694463159</v>
      </c>
      <c r="AH138" s="16">
        <f>SUM($E138:Q138)/$U138</f>
        <v>0.96947325879024648</v>
      </c>
      <c r="AI138" s="16">
        <f>SUM($E138:R138)/$U138</f>
        <v>0.9854775697157484</v>
      </c>
      <c r="AJ138" s="16">
        <f>SUM($E138:S138)/$U138</f>
        <v>0.99178229826215814</v>
      </c>
      <c r="AK138" s="16">
        <f>SUM($E138:T138)/$U138</f>
        <v>1</v>
      </c>
      <c r="AL138" s="17">
        <f t="shared" si="22"/>
        <v>191.51161059839237</v>
      </c>
      <c r="AM138" s="17">
        <f t="shared" si="23"/>
        <v>291.3171848638226</v>
      </c>
      <c r="AN138" s="17">
        <f t="shared" si="24"/>
        <v>440.94652661733107</v>
      </c>
    </row>
    <row r="139" spans="1:40" x14ac:dyDescent="0.2">
      <c r="A139" s="9" t="str">
        <f t="shared" si="20"/>
        <v>60代|男|正規</v>
      </c>
      <c r="B139" s="5" t="s">
        <v>57</v>
      </c>
      <c r="C139" s="5" t="s">
        <v>85</v>
      </c>
      <c r="D139" s="5" t="s">
        <v>42</v>
      </c>
      <c r="E139" s="6">
        <v>10500</v>
      </c>
      <c r="F139" s="6">
        <v>12900</v>
      </c>
      <c r="G139" s="6">
        <v>37700</v>
      </c>
      <c r="H139" s="6">
        <v>73800</v>
      </c>
      <c r="I139" s="6">
        <v>185900</v>
      </c>
      <c r="J139" s="6">
        <v>189700</v>
      </c>
      <c r="K139" s="6">
        <v>391300</v>
      </c>
      <c r="L139" s="6">
        <v>267100</v>
      </c>
      <c r="M139" s="6">
        <v>151400</v>
      </c>
      <c r="N139" s="6">
        <v>98500</v>
      </c>
      <c r="O139" s="6">
        <v>72100</v>
      </c>
      <c r="P139" s="6">
        <v>55500</v>
      </c>
      <c r="Q139" s="6">
        <v>37700</v>
      </c>
      <c r="R139" s="6">
        <v>51800</v>
      </c>
      <c r="S139" s="6">
        <v>20500</v>
      </c>
      <c r="T139" s="6">
        <v>27500</v>
      </c>
      <c r="U139" s="15">
        <f t="shared" si="21"/>
        <v>1683900</v>
      </c>
      <c r="V139" s="16">
        <f>SUM($E139:E139)/$U139</f>
        <v>6.2355246748619277E-3</v>
      </c>
      <c r="W139" s="16">
        <f>SUM($E139:F139)/$U139</f>
        <v>1.3896312132549439E-2</v>
      </c>
      <c r="X139" s="16">
        <f>SUM($E139:G139)/$U139</f>
        <v>3.6284815012767979E-2</v>
      </c>
      <c r="Y139" s="16">
        <f>SUM($E139:H139)/$U139</f>
        <v>8.0111645584654667E-2</v>
      </c>
      <c r="Z139" s="16">
        <f>SUM($E139:I139)/$U139</f>
        <v>0.19051012530435299</v>
      </c>
      <c r="AA139" s="16">
        <f>SUM($E139:J139)/$U139</f>
        <v>0.30316527109685848</v>
      </c>
      <c r="AB139" s="16">
        <f>SUM($E139:K139)/$U139</f>
        <v>0.535542490646713</v>
      </c>
      <c r="AC139" s="16">
        <f>SUM($E139:L139)/$U139</f>
        <v>0.69416236118534358</v>
      </c>
      <c r="AD139" s="16">
        <f>SUM($E139:M139)/$U139</f>
        <v>0.78407268840192412</v>
      </c>
      <c r="AE139" s="16">
        <f>SUM($E139:N139)/$U139</f>
        <v>0.84256784844705745</v>
      </c>
      <c r="AF139" s="16">
        <f>SUM($E139:O139)/$U139</f>
        <v>0.8853851178811093</v>
      </c>
      <c r="AG139" s="16">
        <f>SUM($E139:P139)/$U139</f>
        <v>0.91834431973395092</v>
      </c>
      <c r="AH139" s="16">
        <f>SUM($E139:Q139)/$U139</f>
        <v>0.94073282261416946</v>
      </c>
      <c r="AI139" s="16">
        <f>SUM($E139:R139)/$U139</f>
        <v>0.97149474434348837</v>
      </c>
      <c r="AJ139" s="16">
        <f>SUM($E139:S139)/$U139</f>
        <v>0.98366886394679021</v>
      </c>
      <c r="AK139" s="16">
        <f>SUM($E139:T139)/$U139</f>
        <v>1</v>
      </c>
      <c r="AL139" s="17">
        <f t="shared" si="22"/>
        <v>276.40353189246179</v>
      </c>
      <c r="AM139" s="17">
        <f t="shared" si="23"/>
        <v>384.70483005366725</v>
      </c>
      <c r="AN139" s="17">
        <f t="shared" si="24"/>
        <v>562.10369881109636</v>
      </c>
    </row>
    <row r="140" spans="1:40" x14ac:dyDescent="0.2">
      <c r="A140" s="9" t="str">
        <f t="shared" si="20"/>
        <v>60代|男|非正規</v>
      </c>
      <c r="B140" s="5" t="s">
        <v>57</v>
      </c>
      <c r="C140" s="5" t="s">
        <v>85</v>
      </c>
      <c r="D140" s="5" t="s">
        <v>43</v>
      </c>
      <c r="E140" s="6">
        <v>80700</v>
      </c>
      <c r="F140" s="6">
        <v>217000</v>
      </c>
      <c r="G140" s="6">
        <v>290200</v>
      </c>
      <c r="H140" s="6">
        <v>262100</v>
      </c>
      <c r="I140" s="6">
        <v>342100</v>
      </c>
      <c r="J140" s="6">
        <v>225200</v>
      </c>
      <c r="K140" s="6">
        <v>293000</v>
      </c>
      <c r="L140" s="6">
        <v>151800</v>
      </c>
      <c r="M140" s="6">
        <v>70400</v>
      </c>
      <c r="N140" s="6">
        <v>40700</v>
      </c>
      <c r="O140" s="6">
        <v>20400</v>
      </c>
      <c r="P140" s="6">
        <v>14300</v>
      </c>
      <c r="Q140" s="6">
        <v>6200</v>
      </c>
      <c r="R140" s="6">
        <v>7600</v>
      </c>
      <c r="S140" s="6">
        <v>2900</v>
      </c>
      <c r="T140" s="6">
        <v>3000</v>
      </c>
      <c r="U140" s="15">
        <f t="shared" si="21"/>
        <v>2027600</v>
      </c>
      <c r="V140" s="16">
        <f>SUM($E140:E140)/$U140</f>
        <v>3.9800749654764253E-2</v>
      </c>
      <c r="W140" s="16">
        <f>SUM($E140:F140)/$U140</f>
        <v>0.14682383113040048</v>
      </c>
      <c r="X140" s="16">
        <f>SUM($E140:G140)/$U140</f>
        <v>0.28994870783191951</v>
      </c>
      <c r="Y140" s="16">
        <f>SUM($E140:H140)/$U140</f>
        <v>0.41921483527322945</v>
      </c>
      <c r="Z140" s="16">
        <f>SUM($E140:I140)/$U140</f>
        <v>0.58793647662260806</v>
      </c>
      <c r="AA140" s="16">
        <f>SUM($E140:J140)/$U140</f>
        <v>0.69900374827382128</v>
      </c>
      <c r="AB140" s="16">
        <f>SUM($E140:K140)/$U140</f>
        <v>0.84350956796212273</v>
      </c>
      <c r="AC140" s="16">
        <f>SUM($E140:L140)/$U140</f>
        <v>0.91837640560268297</v>
      </c>
      <c r="AD140" s="16">
        <f>SUM($E140:M140)/$U140</f>
        <v>0.95309725784178334</v>
      </c>
      <c r="AE140" s="16">
        <f>SUM($E140:N140)/$U140</f>
        <v>0.97317025054251327</v>
      </c>
      <c r="AF140" s="16">
        <f>SUM($E140:O140)/$U140</f>
        <v>0.98323140658907082</v>
      </c>
      <c r="AG140" s="16">
        <f>SUM($E140:P140)/$U140</f>
        <v>0.9902840797001381</v>
      </c>
      <c r="AH140" s="16">
        <f>SUM($E140:Q140)/$U140</f>
        <v>0.99334188202801343</v>
      </c>
      <c r="AI140" s="16">
        <f>SUM($E140:R140)/$U140</f>
        <v>0.99709015584927996</v>
      </c>
      <c r="AJ140" s="16">
        <f>SUM($E140:S140)/$U140</f>
        <v>0.99852041822844739</v>
      </c>
      <c r="AK140" s="16">
        <f>SUM($E140:T140)/$U140</f>
        <v>1</v>
      </c>
      <c r="AL140" s="17">
        <f t="shared" si="22"/>
        <v>136.04410751206063</v>
      </c>
      <c r="AM140" s="17">
        <f t="shared" si="23"/>
        <v>223.94036831335865</v>
      </c>
      <c r="AN140" s="17">
        <f t="shared" si="24"/>
        <v>335.29010238907847</v>
      </c>
    </row>
    <row r="141" spans="1:40" x14ac:dyDescent="0.2">
      <c r="A141" s="9" t="str">
        <f t="shared" si="20"/>
        <v>60代|女|正規と非正規の計</v>
      </c>
      <c r="B141" s="5" t="s">
        <v>57</v>
      </c>
      <c r="C141" s="5" t="s">
        <v>86</v>
      </c>
      <c r="D141" s="5" t="s">
        <v>13</v>
      </c>
      <c r="E141" s="6">
        <v>249100</v>
      </c>
      <c r="F141" s="6">
        <v>821700</v>
      </c>
      <c r="G141" s="6">
        <v>734200</v>
      </c>
      <c r="H141" s="6">
        <v>368500</v>
      </c>
      <c r="I141" s="6">
        <v>391900</v>
      </c>
      <c r="J141" s="6">
        <v>197700</v>
      </c>
      <c r="K141" s="6">
        <v>225000</v>
      </c>
      <c r="L141" s="6">
        <v>104800</v>
      </c>
      <c r="M141" s="6">
        <v>41500</v>
      </c>
      <c r="N141" s="6">
        <v>22900</v>
      </c>
      <c r="O141" s="6">
        <v>13100</v>
      </c>
      <c r="P141" s="6">
        <v>8000</v>
      </c>
      <c r="Q141" s="6">
        <v>5700</v>
      </c>
      <c r="R141" s="6">
        <v>7700</v>
      </c>
      <c r="S141" s="6">
        <v>1900</v>
      </c>
      <c r="T141" s="6">
        <v>2100</v>
      </c>
      <c r="U141" s="15">
        <f t="shared" si="21"/>
        <v>3195800</v>
      </c>
      <c r="V141" s="16">
        <f>SUM($E141:E141)/$U141</f>
        <v>7.794605419613243E-2</v>
      </c>
      <c r="W141" s="16">
        <f>SUM($E141:F141)/$U141</f>
        <v>0.33506477251392452</v>
      </c>
      <c r="X141" s="16">
        <f>SUM($E141:G141)/$U141</f>
        <v>0.56480380499405469</v>
      </c>
      <c r="Y141" s="16">
        <f>SUM($E141:H141)/$U141</f>
        <v>0.68011139620752237</v>
      </c>
      <c r="Z141" s="16">
        <f>SUM($E141:I141)/$U141</f>
        <v>0.80274109769071911</v>
      </c>
      <c r="AA141" s="16">
        <f>SUM($E141:J141)/$U141</f>
        <v>0.86460354214907065</v>
      </c>
      <c r="AB141" s="16">
        <f>SUM($E141:K141)/$U141</f>
        <v>0.93500844858877274</v>
      </c>
      <c r="AC141" s="16">
        <f>SUM($E141:L141)/$U141</f>
        <v>0.96780148945490951</v>
      </c>
      <c r="AD141" s="16">
        <f>SUM($E141:M141)/$U141</f>
        <v>0.9807872833093435</v>
      </c>
      <c r="AE141" s="16">
        <f>SUM($E141:N141)/$U141</f>
        <v>0.98795293823142871</v>
      </c>
      <c r="AF141" s="16">
        <f>SUM($E141:O141)/$U141</f>
        <v>0.99205206833969584</v>
      </c>
      <c r="AG141" s="16">
        <f>SUM($E141:P141)/$U141</f>
        <v>0.99455535390199634</v>
      </c>
      <c r="AH141" s="16">
        <f>SUM($E141:Q141)/$U141</f>
        <v>0.99633894486513552</v>
      </c>
      <c r="AI141" s="16">
        <f>SUM($E141:R141)/$U141</f>
        <v>0.99874835721884969</v>
      </c>
      <c r="AJ141" s="16">
        <f>SUM($E141:S141)/$U141</f>
        <v>0.99934288753989609</v>
      </c>
      <c r="AK141" s="16">
        <f>SUM($E141:T141)/$U141</f>
        <v>1</v>
      </c>
      <c r="AL141" s="17">
        <f t="shared" si="22"/>
        <v>83.458074723134956</v>
      </c>
      <c r="AM141" s="17">
        <f t="shared" si="23"/>
        <v>135.8962135657859</v>
      </c>
      <c r="AN141" s="17">
        <f t="shared" si="24"/>
        <v>228.4957897422812</v>
      </c>
    </row>
    <row r="142" spans="1:40" x14ac:dyDescent="0.2">
      <c r="A142" s="9" t="str">
        <f t="shared" si="20"/>
        <v>60代|女|正規</v>
      </c>
      <c r="B142" s="5" t="s">
        <v>57</v>
      </c>
      <c r="C142" s="5" t="s">
        <v>86</v>
      </c>
      <c r="D142" s="5" t="s">
        <v>42</v>
      </c>
      <c r="E142" s="6">
        <v>12400</v>
      </c>
      <c r="F142" s="6">
        <v>29400</v>
      </c>
      <c r="G142" s="6">
        <v>50600</v>
      </c>
      <c r="H142" s="6">
        <v>66600</v>
      </c>
      <c r="I142" s="6">
        <v>115800</v>
      </c>
      <c r="J142" s="6">
        <v>92600</v>
      </c>
      <c r="K142" s="6">
        <v>144200</v>
      </c>
      <c r="L142" s="6">
        <v>81000</v>
      </c>
      <c r="M142" s="6">
        <v>32200</v>
      </c>
      <c r="N142" s="6">
        <v>18800</v>
      </c>
      <c r="O142" s="6">
        <v>10600</v>
      </c>
      <c r="P142" s="6">
        <v>7100</v>
      </c>
      <c r="Q142" s="6">
        <v>5300</v>
      </c>
      <c r="R142" s="6">
        <v>7200</v>
      </c>
      <c r="S142" s="6">
        <v>1300</v>
      </c>
      <c r="T142" s="6">
        <v>1800</v>
      </c>
      <c r="U142" s="15">
        <f t="shared" si="21"/>
        <v>676900</v>
      </c>
      <c r="V142" s="16">
        <f>SUM($E142:E142)/$U142</f>
        <v>1.8318806322942829E-2</v>
      </c>
      <c r="W142" s="16">
        <f>SUM($E142:F142)/$U142</f>
        <v>6.1752105185404048E-2</v>
      </c>
      <c r="X142" s="16">
        <f>SUM($E142:G142)/$U142</f>
        <v>0.13650465356773525</v>
      </c>
      <c r="Y142" s="16">
        <f>SUM($E142:H142)/$U142</f>
        <v>0.23489437139902497</v>
      </c>
      <c r="Z142" s="16">
        <f>SUM($E142:I142)/$U142</f>
        <v>0.40596838528586204</v>
      </c>
      <c r="AA142" s="16">
        <f>SUM($E142:J142)/$U142</f>
        <v>0.54276850347170924</v>
      </c>
      <c r="AB142" s="16">
        <f>SUM($E142:K142)/$U142</f>
        <v>0.75579849313044767</v>
      </c>
      <c r="AC142" s="16">
        <f>SUM($E142:L142)/$U142</f>
        <v>0.87546166346580001</v>
      </c>
      <c r="AD142" s="16">
        <f>SUM($E142:M142)/$U142</f>
        <v>0.92303146698182892</v>
      </c>
      <c r="AE142" s="16">
        <f>SUM($E142:N142)/$U142</f>
        <v>0.9508051410843551</v>
      </c>
      <c r="AF142" s="16">
        <f>SUM($E142:O142)/$U142</f>
        <v>0.9664647658442902</v>
      </c>
      <c r="AG142" s="16">
        <f>SUM($E142:P142)/$U142</f>
        <v>0.97695375978726551</v>
      </c>
      <c r="AH142" s="16">
        <f>SUM($E142:Q142)/$U142</f>
        <v>0.984783572167233</v>
      </c>
      <c r="AI142" s="16">
        <f>SUM($E142:R142)/$U142</f>
        <v>0.99542029841926427</v>
      </c>
      <c r="AJ142" s="16">
        <f>SUM($E142:S142)/$U142</f>
        <v>0.99734081843699218</v>
      </c>
      <c r="AK142" s="16">
        <f>SUM($E142:T142)/$U142</f>
        <v>1</v>
      </c>
      <c r="AL142" s="17">
        <f t="shared" si="22"/>
        <v>204.41493955094992</v>
      </c>
      <c r="AM142" s="17">
        <f t="shared" si="23"/>
        <v>284.36825053995676</v>
      </c>
      <c r="AN142" s="17">
        <f t="shared" si="24"/>
        <v>397.27808599167821</v>
      </c>
    </row>
    <row r="143" spans="1:40" x14ac:dyDescent="0.2">
      <c r="A143" s="9" t="str">
        <f t="shared" si="20"/>
        <v>60代|女|非正規</v>
      </c>
      <c r="B143" s="5" t="s">
        <v>57</v>
      </c>
      <c r="C143" s="5" t="s">
        <v>86</v>
      </c>
      <c r="D143" s="5" t="s">
        <v>43</v>
      </c>
      <c r="E143" s="6">
        <v>236700</v>
      </c>
      <c r="F143" s="6">
        <v>792300</v>
      </c>
      <c r="G143" s="6">
        <v>683600</v>
      </c>
      <c r="H143" s="6">
        <v>301900</v>
      </c>
      <c r="I143" s="6">
        <v>276100</v>
      </c>
      <c r="J143" s="6">
        <v>105100</v>
      </c>
      <c r="K143" s="6">
        <v>80800</v>
      </c>
      <c r="L143" s="6">
        <v>23800</v>
      </c>
      <c r="M143" s="6">
        <v>9300</v>
      </c>
      <c r="N143" s="6">
        <v>4100</v>
      </c>
      <c r="O143" s="6">
        <v>2500</v>
      </c>
      <c r="P143" s="6">
        <v>900</v>
      </c>
      <c r="Q143" s="6">
        <v>400</v>
      </c>
      <c r="R143" s="6">
        <v>500</v>
      </c>
      <c r="S143" s="6">
        <v>600</v>
      </c>
      <c r="T143" s="6">
        <v>300</v>
      </c>
      <c r="U143" s="15">
        <f t="shared" si="21"/>
        <v>2518900</v>
      </c>
      <c r="V143" s="16">
        <f>SUM($E143:E143)/$U143</f>
        <v>9.3969589900353326E-2</v>
      </c>
      <c r="W143" s="16">
        <f>SUM($E143:F143)/$U143</f>
        <v>0.4085116519115487</v>
      </c>
      <c r="X143" s="16">
        <f>SUM($E143:G143)/$U143</f>
        <v>0.67989995633014411</v>
      </c>
      <c r="Y143" s="16">
        <f>SUM($E143:H143)/$U143</f>
        <v>0.7997538608122593</v>
      </c>
      <c r="Z143" s="16">
        <f>SUM($E143:I143)/$U143</f>
        <v>0.90936519909484304</v>
      </c>
      <c r="AA143" s="16">
        <f>SUM($E143:J143)/$U143</f>
        <v>0.95108976140378731</v>
      </c>
      <c r="AB143" s="16">
        <f>SUM($E143:K143)/$U143</f>
        <v>0.98316725554805673</v>
      </c>
      <c r="AC143" s="16">
        <f>SUM($E143:L143)/$U143</f>
        <v>0.99261582436777962</v>
      </c>
      <c r="AD143" s="16">
        <f>SUM($E143:M143)/$U143</f>
        <v>0.99630791218388981</v>
      </c>
      <c r="AE143" s="16">
        <f>SUM($E143:N143)/$U143</f>
        <v>0.99793560681249749</v>
      </c>
      <c r="AF143" s="16">
        <f>SUM($E143:O143)/$U143</f>
        <v>0.99892810353725836</v>
      </c>
      <c r="AG143" s="16">
        <f>SUM($E143:P143)/$U143</f>
        <v>0.9992854023581722</v>
      </c>
      <c r="AH143" s="16">
        <f>SUM($E143:Q143)/$U143</f>
        <v>0.99944420183413396</v>
      </c>
      <c r="AI143" s="16">
        <f>SUM($E143:R143)/$U143</f>
        <v>0.99964270117908616</v>
      </c>
      <c r="AJ143" s="16">
        <f>SUM($E143:S143)/$U143</f>
        <v>0.99988090039302868</v>
      </c>
      <c r="AK143" s="16">
        <f>SUM($E143:T143)/$U143</f>
        <v>1</v>
      </c>
      <c r="AL143" s="17">
        <f t="shared" si="22"/>
        <v>74.8027893474694</v>
      </c>
      <c r="AM143" s="17">
        <f t="shared" si="23"/>
        <v>116.85561732007022</v>
      </c>
      <c r="AN143" s="17">
        <f t="shared" si="24"/>
        <v>179.24395495197086</v>
      </c>
    </row>
    <row r="144" spans="1:40" x14ac:dyDescent="0.2">
      <c r="A144" s="9" t="str">
        <f t="shared" si="20"/>
        <v>全年齢|計|正規と非正規の計</v>
      </c>
      <c r="B144" s="5" t="s">
        <v>58</v>
      </c>
      <c r="C144" s="5" t="s">
        <v>10</v>
      </c>
      <c r="D144" s="5" t="s">
        <v>13</v>
      </c>
      <c r="E144" s="6">
        <v>2279700</v>
      </c>
      <c r="F144" s="6">
        <v>5892100</v>
      </c>
      <c r="G144" s="6">
        <v>5250300</v>
      </c>
      <c r="H144" s="6">
        <v>3662300</v>
      </c>
      <c r="I144" s="6">
        <v>5963600</v>
      </c>
      <c r="J144" s="6">
        <v>4731200</v>
      </c>
      <c r="K144" s="6">
        <v>8532700</v>
      </c>
      <c r="L144" s="6">
        <v>6501900</v>
      </c>
      <c r="M144" s="6">
        <v>4464300</v>
      </c>
      <c r="N144" s="6">
        <v>3041500</v>
      </c>
      <c r="O144" s="6">
        <v>2152700</v>
      </c>
      <c r="P144" s="6">
        <v>1387700</v>
      </c>
      <c r="Q144" s="6">
        <v>842800</v>
      </c>
      <c r="R144" s="6">
        <v>1123800</v>
      </c>
      <c r="S144" s="6">
        <v>290000</v>
      </c>
      <c r="T144" s="6">
        <v>274800</v>
      </c>
      <c r="U144" s="15">
        <f t="shared" si="21"/>
        <v>56391400</v>
      </c>
      <c r="V144" s="16">
        <f>SUM($E144:E144)/$U144</f>
        <v>4.042637707168114E-2</v>
      </c>
      <c r="W144" s="16">
        <f>SUM($E144:F144)/$U144</f>
        <v>0.14491216745815852</v>
      </c>
      <c r="X144" s="16">
        <f>SUM($E144:G144)/$U144</f>
        <v>0.23801678979418847</v>
      </c>
      <c r="Y144" s="16">
        <f>SUM($E144:H144)/$U144</f>
        <v>0.302961089811567</v>
      </c>
      <c r="Z144" s="16">
        <f>SUM($E144:I144)/$U144</f>
        <v>0.40871480403040178</v>
      </c>
      <c r="AA144" s="16">
        <f>SUM($E144:J144)/$U144</f>
        <v>0.49261412201151239</v>
      </c>
      <c r="AB144" s="16">
        <f>SUM($E144:K144)/$U144</f>
        <v>0.64392620151299662</v>
      </c>
      <c r="AC144" s="16">
        <f>SUM($E144:L144)/$U144</f>
        <v>0.75922569753543978</v>
      </c>
      <c r="AD144" s="16">
        <f>SUM($E144:M144)/$U144</f>
        <v>0.83839202431576443</v>
      </c>
      <c r="AE144" s="16">
        <f>SUM($E144:N144)/$U144</f>
        <v>0.89232755349219917</v>
      </c>
      <c r="AF144" s="16">
        <f>SUM($E144:O144)/$U144</f>
        <v>0.93050181410640631</v>
      </c>
      <c r="AG144" s="16">
        <f>SUM($E144:P144)/$U144</f>
        <v>0.95511017637441165</v>
      </c>
      <c r="AH144" s="16">
        <f>SUM($E144:Q144)/$U144</f>
        <v>0.97005571771582189</v>
      </c>
      <c r="AI144" s="16">
        <f>SUM($E144:R144)/$U144</f>
        <v>0.989984288384399</v>
      </c>
      <c r="AJ144" s="16">
        <f>SUM($E144:S144)/$U144</f>
        <v>0.99512691651563889</v>
      </c>
      <c r="AK144" s="16">
        <f>SUM($E144:T144)/$U144</f>
        <v>1</v>
      </c>
      <c r="AL144" s="17">
        <f t="shared" si="22"/>
        <v>159.22575976845152</v>
      </c>
      <c r="AM144" s="17">
        <f t="shared" si="23"/>
        <v>304.88122165316958</v>
      </c>
      <c r="AN144" s="17">
        <f t="shared" si="24"/>
        <v>491.99849274827363</v>
      </c>
    </row>
    <row r="145" spans="1:40" x14ac:dyDescent="0.2">
      <c r="A145" s="9" t="str">
        <f t="shared" si="20"/>
        <v>全年齢|計|正規</v>
      </c>
      <c r="B145" s="5" t="s">
        <v>58</v>
      </c>
      <c r="C145" s="5" t="s">
        <v>10</v>
      </c>
      <c r="D145" s="5" t="s">
        <v>42</v>
      </c>
      <c r="E145" s="6">
        <v>197400</v>
      </c>
      <c r="F145" s="6">
        <v>266400</v>
      </c>
      <c r="G145" s="6">
        <v>549600</v>
      </c>
      <c r="H145" s="6">
        <v>1153500</v>
      </c>
      <c r="I145" s="6">
        <v>3295500</v>
      </c>
      <c r="J145" s="6">
        <v>3498400</v>
      </c>
      <c r="K145" s="6">
        <v>7400900</v>
      </c>
      <c r="L145" s="6">
        <v>6120100</v>
      </c>
      <c r="M145" s="6">
        <v>4300200</v>
      </c>
      <c r="N145" s="6">
        <v>2963200</v>
      </c>
      <c r="O145" s="6">
        <v>2112300</v>
      </c>
      <c r="P145" s="6">
        <v>1360800</v>
      </c>
      <c r="Q145" s="6">
        <v>828000</v>
      </c>
      <c r="R145" s="6">
        <v>1103600</v>
      </c>
      <c r="S145" s="6">
        <v>282800</v>
      </c>
      <c r="T145" s="6">
        <v>261700</v>
      </c>
      <c r="U145" s="15">
        <f t="shared" si="21"/>
        <v>35694400</v>
      </c>
      <c r="V145" s="16">
        <f>SUM($E145:E145)/$U145</f>
        <v>5.530279259491685E-3</v>
      </c>
      <c r="W145" s="16">
        <f>SUM($E145:F145)/$U145</f>
        <v>1.2993634855887759E-2</v>
      </c>
      <c r="X145" s="16">
        <f>SUM($E145:G145)/$U145</f>
        <v>2.8391008113317497E-2</v>
      </c>
      <c r="Y145" s="16">
        <f>SUM($E145:H145)/$U145</f>
        <v>6.0707001658523468E-2</v>
      </c>
      <c r="Z145" s="16">
        <f>SUM($E145:I145)/$U145</f>
        <v>0.15303240844502219</v>
      </c>
      <c r="AA145" s="16">
        <f>SUM($E145:J145)/$U145</f>
        <v>0.25104218028598324</v>
      </c>
      <c r="AB145" s="16">
        <f>SUM($E145:K145)/$U145</f>
        <v>0.4583828275583845</v>
      </c>
      <c r="AC145" s="16">
        <f>SUM($E145:L145)/$U145</f>
        <v>0.62984109552198664</v>
      </c>
      <c r="AD145" s="16">
        <f>SUM($E145:M145)/$U145</f>
        <v>0.75031377470975835</v>
      </c>
      <c r="AE145" s="16">
        <f>SUM($E145:N145)/$U145</f>
        <v>0.83332959792012196</v>
      </c>
      <c r="AF145" s="16">
        <f>SUM($E145:O145)/$U145</f>
        <v>0.89250694786857321</v>
      </c>
      <c r="AG145" s="16">
        <f>SUM($E145:P145)/$U145</f>
        <v>0.93063057510421798</v>
      </c>
      <c r="AH145" s="16">
        <f>SUM($E145:Q145)/$U145</f>
        <v>0.95382749114707066</v>
      </c>
      <c r="AI145" s="16">
        <f>SUM($E145:R145)/$U145</f>
        <v>0.98474550629790669</v>
      </c>
      <c r="AJ145" s="16">
        <f>SUM($E145:S145)/$U145</f>
        <v>0.99266831771930608</v>
      </c>
      <c r="AK145" s="16">
        <f>SUM($E145:T145)/$U145</f>
        <v>1</v>
      </c>
      <c r="AL145" s="17">
        <f t="shared" si="22"/>
        <v>299.46832837868737</v>
      </c>
      <c r="AM145" s="17">
        <f t="shared" si="23"/>
        <v>424.27247920785607</v>
      </c>
      <c r="AN145" s="17">
        <f t="shared" si="24"/>
        <v>599.73954699781405</v>
      </c>
    </row>
    <row r="146" spans="1:40" x14ac:dyDescent="0.2">
      <c r="A146" s="9" t="str">
        <f t="shared" si="20"/>
        <v>全年齢|計|非正規</v>
      </c>
      <c r="B146" s="5" t="s">
        <v>58</v>
      </c>
      <c r="C146" s="5" t="s">
        <v>10</v>
      </c>
      <c r="D146" s="5" t="s">
        <v>43</v>
      </c>
      <c r="E146" s="6">
        <v>2082300</v>
      </c>
      <c r="F146" s="6">
        <v>5625700</v>
      </c>
      <c r="G146" s="6">
        <v>4700700</v>
      </c>
      <c r="H146" s="6">
        <v>2508800</v>
      </c>
      <c r="I146" s="6">
        <v>2668100</v>
      </c>
      <c r="J146" s="6">
        <v>1232800</v>
      </c>
      <c r="K146" s="6">
        <v>1131800</v>
      </c>
      <c r="L146" s="6">
        <v>381800</v>
      </c>
      <c r="M146" s="6">
        <v>164100</v>
      </c>
      <c r="N146" s="6">
        <v>78300</v>
      </c>
      <c r="O146" s="6">
        <v>40400</v>
      </c>
      <c r="P146" s="6">
        <v>26900</v>
      </c>
      <c r="Q146" s="6">
        <v>14800</v>
      </c>
      <c r="R146" s="6">
        <v>20200</v>
      </c>
      <c r="S146" s="6">
        <v>7200</v>
      </c>
      <c r="T146" s="6">
        <v>13100</v>
      </c>
      <c r="U146" s="15">
        <f t="shared" si="21"/>
        <v>20697000</v>
      </c>
      <c r="V146" s="16">
        <f>SUM($E146:E146)/$U146</f>
        <v>0.10060878388172199</v>
      </c>
      <c r="W146" s="16">
        <f>SUM($E146:F146)/$U146</f>
        <v>0.37242112383437215</v>
      </c>
      <c r="X146" s="16">
        <f>SUM($E146:G146)/$U146</f>
        <v>0.59954099627965407</v>
      </c>
      <c r="Y146" s="16">
        <f>SUM($E146:H146)/$U146</f>
        <v>0.72075663139585444</v>
      </c>
      <c r="Z146" s="16">
        <f>SUM($E146:I146)/$U146</f>
        <v>0.84966903415953998</v>
      </c>
      <c r="AA146" s="16">
        <f>SUM($E146:J146)/$U146</f>
        <v>0.9092332222061168</v>
      </c>
      <c r="AB146" s="16">
        <f>SUM($E146:K146)/$U146</f>
        <v>0.96391747596269994</v>
      </c>
      <c r="AC146" s="16">
        <f>SUM($E146:L146)/$U146</f>
        <v>0.98236459390249797</v>
      </c>
      <c r="AD146" s="16">
        <f>SUM($E146:M146)/$U146</f>
        <v>0.99029327921921051</v>
      </c>
      <c r="AE146" s="16">
        <f>SUM($E146:N146)/$U146</f>
        <v>0.99407643619848285</v>
      </c>
      <c r="AF146" s="16">
        <f>SUM($E146:O146)/$U146</f>
        <v>0.99602840991448038</v>
      </c>
      <c r="AG146" s="16">
        <f>SUM($E146:P146)/$U146</f>
        <v>0.99732811518577569</v>
      </c>
      <c r="AH146" s="16">
        <f>SUM($E146:Q146)/$U146</f>
        <v>0.99804319466589364</v>
      </c>
      <c r="AI146" s="16">
        <f>SUM($E146:R146)/$U146</f>
        <v>0.99901918152389235</v>
      </c>
      <c r="AJ146" s="16">
        <f>SUM($E146:S146)/$U146</f>
        <v>0.99936705802773351</v>
      </c>
      <c r="AK146" s="16">
        <f>SUM($E146:T146)/$U146</f>
        <v>1</v>
      </c>
      <c r="AL146" s="17">
        <f t="shared" si="22"/>
        <v>77.480580194464693</v>
      </c>
      <c r="AM146" s="17">
        <f t="shared" si="23"/>
        <v>128.08624247452508</v>
      </c>
      <c r="AN146" s="17">
        <f t="shared" si="24"/>
        <v>211.34234099171695</v>
      </c>
    </row>
    <row r="147" spans="1:40" x14ac:dyDescent="0.2">
      <c r="A147" s="9" t="str">
        <f t="shared" si="20"/>
        <v>全年齢|男|正規と非正規の計</v>
      </c>
      <c r="B147" s="5" t="s">
        <v>58</v>
      </c>
      <c r="C147" s="5" t="s">
        <v>85</v>
      </c>
      <c r="D147" s="5" t="s">
        <v>13</v>
      </c>
      <c r="E147" s="6">
        <v>748800</v>
      </c>
      <c r="F147" s="6">
        <v>1333500</v>
      </c>
      <c r="G147" s="6">
        <v>1194300</v>
      </c>
      <c r="H147" s="6">
        <v>1238800</v>
      </c>
      <c r="I147" s="6">
        <v>2316800</v>
      </c>
      <c r="J147" s="6">
        <v>2265000</v>
      </c>
      <c r="K147" s="6">
        <v>4956700</v>
      </c>
      <c r="L147" s="6">
        <v>4456700</v>
      </c>
      <c r="M147" s="6">
        <v>3357600</v>
      </c>
      <c r="N147" s="6">
        <v>2443100</v>
      </c>
      <c r="O147" s="6">
        <v>1796700</v>
      </c>
      <c r="P147" s="6">
        <v>1202600</v>
      </c>
      <c r="Q147" s="6">
        <v>763100</v>
      </c>
      <c r="R147" s="6">
        <v>1024800</v>
      </c>
      <c r="S147" s="6">
        <v>267000</v>
      </c>
      <c r="T147" s="6">
        <v>248800</v>
      </c>
      <c r="U147" s="15">
        <f t="shared" si="21"/>
        <v>29614300</v>
      </c>
      <c r="V147" s="16">
        <f>SUM($E147:E147)/$U147</f>
        <v>2.5285081869232093E-2</v>
      </c>
      <c r="W147" s="16">
        <f>SUM($E147:F147)/$U147</f>
        <v>7.0314003707668257E-2</v>
      </c>
      <c r="X147" s="16">
        <f>SUM($E147:G147)/$U147</f>
        <v>0.11064249366015742</v>
      </c>
      <c r="Y147" s="16">
        <f>SUM($E147:H147)/$U147</f>
        <v>0.15247363604745004</v>
      </c>
      <c r="Z147" s="16">
        <f>SUM($E147:I147)/$U147</f>
        <v>0.23070611157447585</v>
      </c>
      <c r="AA147" s="16">
        <f>SUM($E147:J147)/$U147</f>
        <v>0.30718943213244954</v>
      </c>
      <c r="AB147" s="16">
        <f>SUM($E147:K147)/$U147</f>
        <v>0.47456465288728755</v>
      </c>
      <c r="AC147" s="16">
        <f>SUM($E147:L147)/$U147</f>
        <v>0.62505613841961483</v>
      </c>
      <c r="AD147" s="16">
        <f>SUM($E147:M147)/$U147</f>
        <v>0.73843379718581903</v>
      </c>
      <c r="AE147" s="16">
        <f>SUM($E147:N147)/$U147</f>
        <v>0.820931104230051</v>
      </c>
      <c r="AF147" s="16">
        <f>SUM($E147:O147)/$U147</f>
        <v>0.8816011183786211</v>
      </c>
      <c r="AG147" s="16">
        <f>SUM($E147:P147)/$U147</f>
        <v>0.92220987833580403</v>
      </c>
      <c r="AH147" s="16">
        <f>SUM($E147:Q147)/$U147</f>
        <v>0.94797783503239985</v>
      </c>
      <c r="AI147" s="16">
        <f>SUM($E147:R147)/$U147</f>
        <v>0.9825827387444579</v>
      </c>
      <c r="AJ147" s="16">
        <f>SUM($E147:S147)/$U147</f>
        <v>0.99159865335327868</v>
      </c>
      <c r="AK147" s="16">
        <f>SUM($E147:T147)/$U147</f>
        <v>1</v>
      </c>
      <c r="AL147" s="17">
        <f t="shared" si="22"/>
        <v>262.61313465783667</v>
      </c>
      <c r="AM147" s="17">
        <f t="shared" si="23"/>
        <v>416.90151906118876</v>
      </c>
      <c r="AN147" s="17">
        <f t="shared" si="24"/>
        <v>614.02009741721577</v>
      </c>
    </row>
    <row r="148" spans="1:40" x14ac:dyDescent="0.2">
      <c r="A148" s="9" t="str">
        <f t="shared" si="20"/>
        <v>全年齢|男|正規</v>
      </c>
      <c r="B148" s="5" t="s">
        <v>58</v>
      </c>
      <c r="C148" s="5" t="s">
        <v>85</v>
      </c>
      <c r="D148" s="5" t="s">
        <v>42</v>
      </c>
      <c r="E148" s="6">
        <v>88300</v>
      </c>
      <c r="F148" s="6">
        <v>75600</v>
      </c>
      <c r="G148" s="6">
        <v>194300</v>
      </c>
      <c r="H148" s="6">
        <v>428700</v>
      </c>
      <c r="I148" s="6">
        <v>1344600</v>
      </c>
      <c r="J148" s="6">
        <v>1703800</v>
      </c>
      <c r="K148" s="6">
        <v>4289400</v>
      </c>
      <c r="L148" s="6">
        <v>4183700</v>
      </c>
      <c r="M148" s="6">
        <v>3238900</v>
      </c>
      <c r="N148" s="6">
        <v>2378100</v>
      </c>
      <c r="O148" s="6">
        <v>1763000</v>
      </c>
      <c r="P148" s="6">
        <v>1181600</v>
      </c>
      <c r="Q148" s="6">
        <v>751000</v>
      </c>
      <c r="R148" s="6">
        <v>1007500</v>
      </c>
      <c r="S148" s="6">
        <v>261200</v>
      </c>
      <c r="T148" s="6">
        <v>237800</v>
      </c>
      <c r="U148" s="15">
        <f t="shared" si="21"/>
        <v>23127500</v>
      </c>
      <c r="V148" s="16">
        <f>SUM($E148:E148)/$U148</f>
        <v>3.8179656253378015E-3</v>
      </c>
      <c r="W148" s="16">
        <f>SUM($E148:F148)/$U148</f>
        <v>7.0868014268727708E-3</v>
      </c>
      <c r="X148" s="16">
        <f>SUM($E148:G148)/$U148</f>
        <v>1.5488055345368068E-2</v>
      </c>
      <c r="Y148" s="16">
        <f>SUM($E148:H148)/$U148</f>
        <v>3.4024429791373906E-2</v>
      </c>
      <c r="Z148" s="16">
        <f>SUM($E148:I148)/$U148</f>
        <v>9.2163009404388721E-2</v>
      </c>
      <c r="AA148" s="16">
        <f>SUM($E148:J148)/$U148</f>
        <v>0.16583288293157497</v>
      </c>
      <c r="AB148" s="16">
        <f>SUM($E148:K148)/$U148</f>
        <v>0.35130039995676143</v>
      </c>
      <c r="AC148" s="16">
        <f>SUM($E148:L148)/$U148</f>
        <v>0.53219760025943141</v>
      </c>
      <c r="AD148" s="16">
        <f>SUM($E148:M148)/$U148</f>
        <v>0.67224300075667498</v>
      </c>
      <c r="AE148" s="16">
        <f>SUM($E148:N148)/$U148</f>
        <v>0.77506864122797536</v>
      </c>
      <c r="AF148" s="16">
        <f>SUM($E148:O148)/$U148</f>
        <v>0.85129823802832127</v>
      </c>
      <c r="AG148" s="16">
        <f>SUM($E148:P148)/$U148</f>
        <v>0.90238893092638639</v>
      </c>
      <c r="AH148" s="16">
        <f>SUM($E148:Q148)/$U148</f>
        <v>0.93486109609771917</v>
      </c>
      <c r="AI148" s="16">
        <f>SUM($E148:R148)/$U148</f>
        <v>0.97842395416711703</v>
      </c>
      <c r="AJ148" s="16">
        <f>SUM($E148:S148)/$U148</f>
        <v>0.98971786833855802</v>
      </c>
      <c r="AK148" s="16">
        <f>SUM($E148:T148)/$U148</f>
        <v>1</v>
      </c>
      <c r="AL148" s="17">
        <f t="shared" si="22"/>
        <v>345.38105562549538</v>
      </c>
      <c r="AM148" s="17">
        <f t="shared" si="23"/>
        <v>482.20116165117003</v>
      </c>
      <c r="AN148" s="17">
        <f t="shared" si="24"/>
        <v>675.62024305117529</v>
      </c>
    </row>
    <row r="149" spans="1:40" x14ac:dyDescent="0.2">
      <c r="A149" s="9" t="str">
        <f t="shared" si="20"/>
        <v>全年齢|男|非正規</v>
      </c>
      <c r="B149" s="5" t="s">
        <v>58</v>
      </c>
      <c r="C149" s="5" t="s">
        <v>85</v>
      </c>
      <c r="D149" s="5" t="s">
        <v>43</v>
      </c>
      <c r="E149" s="6">
        <v>660500</v>
      </c>
      <c r="F149" s="6">
        <v>1257900</v>
      </c>
      <c r="G149" s="6">
        <v>1000000</v>
      </c>
      <c r="H149" s="6">
        <v>810100</v>
      </c>
      <c r="I149" s="6">
        <v>972200</v>
      </c>
      <c r="J149" s="6">
        <v>561200</v>
      </c>
      <c r="K149" s="6">
        <v>667300</v>
      </c>
      <c r="L149" s="6">
        <v>273000</v>
      </c>
      <c r="M149" s="6">
        <v>118700</v>
      </c>
      <c r="N149" s="6">
        <v>65000</v>
      </c>
      <c r="O149" s="6">
        <v>33700</v>
      </c>
      <c r="P149" s="6">
        <v>21000</v>
      </c>
      <c r="Q149" s="6">
        <v>12100</v>
      </c>
      <c r="R149" s="6">
        <v>17300</v>
      </c>
      <c r="S149" s="6">
        <v>5800</v>
      </c>
      <c r="T149" s="6">
        <v>11000</v>
      </c>
      <c r="U149" s="15">
        <f t="shared" si="21"/>
        <v>6486800</v>
      </c>
      <c r="V149" s="16">
        <f>SUM($E149:E149)/$U149</f>
        <v>0.10182216192884011</v>
      </c>
      <c r="W149" s="16">
        <f>SUM($E149:F149)/$U149</f>
        <v>0.29573903927976813</v>
      </c>
      <c r="X149" s="16">
        <f>SUM($E149:G149)/$U149</f>
        <v>0.44989825491767899</v>
      </c>
      <c r="Y149" s="16">
        <f>SUM($E149:H149)/$U149</f>
        <v>0.57478263550595055</v>
      </c>
      <c r="Z149" s="16">
        <f>SUM($E149:I149)/$U149</f>
        <v>0.72465622494912751</v>
      </c>
      <c r="AA149" s="16">
        <f>SUM($E149:J149)/$U149</f>
        <v>0.81117037676512305</v>
      </c>
      <c r="AB149" s="16">
        <f>SUM($E149:K149)/$U149</f>
        <v>0.91404082136030096</v>
      </c>
      <c r="AC149" s="16">
        <f>SUM($E149:L149)/$U149</f>
        <v>0.95612628722945059</v>
      </c>
      <c r="AD149" s="16">
        <f>SUM($E149:M149)/$U149</f>
        <v>0.97442498612567063</v>
      </c>
      <c r="AE149" s="16">
        <f>SUM($E149:N149)/$U149</f>
        <v>0.98444533514213484</v>
      </c>
      <c r="AF149" s="16">
        <f>SUM($E149:O149)/$U149</f>
        <v>0.98964050070913234</v>
      </c>
      <c r="AG149" s="16">
        <f>SUM($E149:P149)/$U149</f>
        <v>0.99287784423752856</v>
      </c>
      <c r="AH149" s="16">
        <f>SUM($E149:Q149)/$U149</f>
        <v>0.99474317074674723</v>
      </c>
      <c r="AI149" s="16">
        <f>SUM($E149:R149)/$U149</f>
        <v>0.99741012517728311</v>
      </c>
      <c r="AJ149" s="16">
        <f>SUM($E149:S149)/$U149</f>
        <v>0.99830424862798295</v>
      </c>
      <c r="AK149" s="16">
        <f>SUM($E149:T149)/$U149</f>
        <v>1</v>
      </c>
      <c r="AL149" s="17">
        <f t="shared" si="22"/>
        <v>88.206534700691634</v>
      </c>
      <c r="AM149" s="17">
        <f t="shared" si="23"/>
        <v>170.05925194420442</v>
      </c>
      <c r="AN149" s="17">
        <f t="shared" si="24"/>
        <v>264.64718460441907</v>
      </c>
    </row>
    <row r="150" spans="1:40" x14ac:dyDescent="0.2">
      <c r="A150" s="9" t="str">
        <f t="shared" si="20"/>
        <v>全年齢|女|正規と非正規の計</v>
      </c>
      <c r="B150" s="5" t="s">
        <v>58</v>
      </c>
      <c r="C150" s="5" t="s">
        <v>86</v>
      </c>
      <c r="D150" s="5" t="s">
        <v>13</v>
      </c>
      <c r="E150" s="6">
        <v>1530400</v>
      </c>
      <c r="F150" s="6">
        <v>4558400</v>
      </c>
      <c r="G150" s="6">
        <v>4056300</v>
      </c>
      <c r="H150" s="6">
        <v>2423200</v>
      </c>
      <c r="I150" s="6">
        <v>3646900</v>
      </c>
      <c r="J150" s="6">
        <v>2465800</v>
      </c>
      <c r="K150" s="6">
        <v>3576100</v>
      </c>
      <c r="L150" s="6">
        <v>2045700</v>
      </c>
      <c r="M150" s="6">
        <v>1106700</v>
      </c>
      <c r="N150" s="6">
        <v>598600</v>
      </c>
      <c r="O150" s="6">
        <v>356200</v>
      </c>
      <c r="P150" s="6">
        <v>185400</v>
      </c>
      <c r="Q150" s="6">
        <v>79800</v>
      </c>
      <c r="R150" s="6">
        <v>98800</v>
      </c>
      <c r="S150" s="6">
        <v>23100</v>
      </c>
      <c r="T150" s="6">
        <v>25600</v>
      </c>
      <c r="U150" s="15">
        <f t="shared" si="21"/>
        <v>26777000</v>
      </c>
      <c r="V150" s="16">
        <f>SUM($E150:E150)/$U150</f>
        <v>5.7153527280875381E-2</v>
      </c>
      <c r="W150" s="16">
        <f>SUM($E150:F150)/$U150</f>
        <v>0.22738917727900809</v>
      </c>
      <c r="X150" s="16">
        <f>SUM($E150:G150)/$U150</f>
        <v>0.37887366023079511</v>
      </c>
      <c r="Y150" s="16">
        <f>SUM($E150:H150)/$U150</f>
        <v>0.46936923479105203</v>
      </c>
      <c r="Z150" s="16">
        <f>SUM($E150:I150)/$U150</f>
        <v>0.60556447697650972</v>
      </c>
      <c r="AA150" s="16">
        <f>SUM($E150:J150)/$U150</f>
        <v>0.69765096911528546</v>
      </c>
      <c r="AB150" s="16">
        <f>SUM($E150:K150)/$U150</f>
        <v>0.83120215109982443</v>
      </c>
      <c r="AC150" s="16">
        <f>SUM($E150:L150)/$U150</f>
        <v>0.90759980580348809</v>
      </c>
      <c r="AD150" s="16">
        <f>SUM($E150:M150)/$U150</f>
        <v>0.94893005191022151</v>
      </c>
      <c r="AE150" s="16">
        <f>SUM($E150:N150)/$U150</f>
        <v>0.9712850580722262</v>
      </c>
      <c r="AF150" s="16">
        <f>SUM($E150:O150)/$U150</f>
        <v>0.98458751913956011</v>
      </c>
      <c r="AG150" s="16">
        <f>SUM($E150:P150)/$U150</f>
        <v>0.99151137169959291</v>
      </c>
      <c r="AH150" s="16">
        <f>SUM($E150:Q150)/$U150</f>
        <v>0.99449154124808603</v>
      </c>
      <c r="AI150" s="16">
        <f>SUM($E150:R150)/$U150</f>
        <v>0.99818127497479181</v>
      </c>
      <c r="AJ150" s="16">
        <f>SUM($E150:S150)/$U150</f>
        <v>0.99904395563356607</v>
      </c>
      <c r="AK150" s="16">
        <f>SUM($E150:T150)/$U150</f>
        <v>1</v>
      </c>
      <c r="AL150" s="17">
        <f t="shared" si="22"/>
        <v>107.46308211917265</v>
      </c>
      <c r="AM150" s="17">
        <f t="shared" si="23"/>
        <v>211.2451671282459</v>
      </c>
      <c r="AN150" s="17">
        <f t="shared" si="24"/>
        <v>339.19772936998407</v>
      </c>
    </row>
    <row r="151" spans="1:40" x14ac:dyDescent="0.2">
      <c r="A151" s="9" t="str">
        <f t="shared" si="20"/>
        <v>全年齢|女|正規</v>
      </c>
      <c r="B151" s="5" t="s">
        <v>58</v>
      </c>
      <c r="C151" s="5" t="s">
        <v>86</v>
      </c>
      <c r="D151" s="5" t="s">
        <v>42</v>
      </c>
      <c r="E151" s="6">
        <v>109100</v>
      </c>
      <c r="F151" s="6">
        <v>190700</v>
      </c>
      <c r="G151" s="6">
        <v>355600</v>
      </c>
      <c r="H151" s="6">
        <v>724800</v>
      </c>
      <c r="I151" s="6">
        <v>1951000</v>
      </c>
      <c r="J151" s="6">
        <v>1794400</v>
      </c>
      <c r="K151" s="6">
        <v>3111500</v>
      </c>
      <c r="L151" s="6">
        <v>1936600</v>
      </c>
      <c r="M151" s="6">
        <v>1061500</v>
      </c>
      <c r="N151" s="6">
        <v>585300</v>
      </c>
      <c r="O151" s="6">
        <v>349200</v>
      </c>
      <c r="P151" s="6">
        <v>179400</v>
      </c>
      <c r="Q151" s="6">
        <v>76900</v>
      </c>
      <c r="R151" s="6">
        <v>96000</v>
      </c>
      <c r="S151" s="6">
        <v>21700</v>
      </c>
      <c r="T151" s="6">
        <v>23700</v>
      </c>
      <c r="U151" s="15">
        <f t="shared" si="21"/>
        <v>12567400</v>
      </c>
      <c r="V151" s="16">
        <f>SUM($E151:E151)/$U151</f>
        <v>8.6811910180307778E-3</v>
      </c>
      <c r="W151" s="16">
        <f>SUM($E151:F151)/$U151</f>
        <v>2.3855371835065326E-2</v>
      </c>
      <c r="X151" s="16">
        <f>SUM($E151:G151)/$U151</f>
        <v>5.2150802870919999E-2</v>
      </c>
      <c r="Y151" s="16">
        <f>SUM($E151:H151)/$U151</f>
        <v>0.10982382990912998</v>
      </c>
      <c r="Z151" s="16">
        <f>SUM($E151:I151)/$U151</f>
        <v>0.26506676002991869</v>
      </c>
      <c r="AA151" s="16">
        <f>SUM($E151:J151)/$U151</f>
        <v>0.40784887884526633</v>
      </c>
      <c r="AB151" s="16">
        <f>SUM($E151:K151)/$U151</f>
        <v>0.65543390040899474</v>
      </c>
      <c r="AC151" s="16">
        <f>SUM($E151:L151)/$U151</f>
        <v>0.8095310088005474</v>
      </c>
      <c r="AD151" s="16">
        <f>SUM($E151:M151)/$U151</f>
        <v>0.8939955758549899</v>
      </c>
      <c r="AE151" s="16">
        <f>SUM($E151:N151)/$U151</f>
        <v>0.94056845489122654</v>
      </c>
      <c r="AF151" s="16">
        <f>SUM($E151:O151)/$U151</f>
        <v>0.96835463182519854</v>
      </c>
      <c r="AG151" s="16">
        <f>SUM($E151:P151)/$U151</f>
        <v>0.98262966086859649</v>
      </c>
      <c r="AH151" s="16">
        <f>SUM($E151:Q151)/$U151</f>
        <v>0.98874866718653021</v>
      </c>
      <c r="AI151" s="16">
        <f>SUM($E151:R151)/$U151</f>
        <v>0.99638747871476996</v>
      </c>
      <c r="AJ151" s="16">
        <f>SUM($E151:S151)/$U151</f>
        <v>0.99811416840396583</v>
      </c>
      <c r="AK151" s="16">
        <f>SUM($E151:T151)/$U151</f>
        <v>1</v>
      </c>
      <c r="AL151" s="17">
        <f t="shared" si="22"/>
        <v>245.14736032803691</v>
      </c>
      <c r="AM151" s="17">
        <f t="shared" si="23"/>
        <v>337.21999035834807</v>
      </c>
      <c r="AN151" s="17">
        <f t="shared" si="24"/>
        <v>461.36786120004126</v>
      </c>
    </row>
    <row r="152" spans="1:40" x14ac:dyDescent="0.2">
      <c r="A152" s="9" t="str">
        <f t="shared" si="20"/>
        <v>全年齢|女|非正規</v>
      </c>
      <c r="B152" s="5" t="s">
        <v>58</v>
      </c>
      <c r="C152" s="5" t="s">
        <v>86</v>
      </c>
      <c r="D152" s="5" t="s">
        <v>43</v>
      </c>
      <c r="E152" s="6">
        <v>1421300</v>
      </c>
      <c r="F152" s="6">
        <v>4367700</v>
      </c>
      <c r="G152" s="6">
        <v>3700700</v>
      </c>
      <c r="H152" s="6">
        <v>1698400</v>
      </c>
      <c r="I152" s="6">
        <v>1695900</v>
      </c>
      <c r="J152" s="6">
        <v>671400</v>
      </c>
      <c r="K152" s="6">
        <v>464600</v>
      </c>
      <c r="L152" s="6">
        <v>109100</v>
      </c>
      <c r="M152" s="6">
        <v>45200</v>
      </c>
      <c r="N152" s="6">
        <v>13300</v>
      </c>
      <c r="O152" s="6">
        <v>7000</v>
      </c>
      <c r="P152" s="6">
        <v>6000</v>
      </c>
      <c r="Q152" s="6">
        <v>2900</v>
      </c>
      <c r="R152" s="6">
        <v>2800</v>
      </c>
      <c r="S152" s="6">
        <v>1400</v>
      </c>
      <c r="T152" s="6">
        <v>1900</v>
      </c>
      <c r="U152" s="15">
        <f t="shared" si="21"/>
        <v>14209600</v>
      </c>
      <c r="V152" s="16">
        <f>SUM($E152:E152)/$U152</f>
        <v>0.10002392748564351</v>
      </c>
      <c r="W152" s="16">
        <f>SUM($E152:F152)/$U152</f>
        <v>0.40740063055962167</v>
      </c>
      <c r="X152" s="16">
        <f>SUM($E152:G152)/$U152</f>
        <v>0.66783723679765794</v>
      </c>
      <c r="Y152" s="16">
        <f>SUM($E152:H152)/$U152</f>
        <v>0.78736206508276096</v>
      </c>
      <c r="Z152" s="16">
        <f>SUM($E152:I152)/$U152</f>
        <v>0.90671095597342644</v>
      </c>
      <c r="AA152" s="16">
        <f>SUM($E152:J152)/$U152</f>
        <v>0.95396070262357846</v>
      </c>
      <c r="AB152" s="16">
        <f>SUM($E152:K152)/$U152</f>
        <v>0.98665690800585515</v>
      </c>
      <c r="AC152" s="16">
        <f>SUM($E152:L152)/$U152</f>
        <v>0.99433481589911044</v>
      </c>
      <c r="AD152" s="16">
        <f>SUM($E152:M152)/$U152</f>
        <v>0.99751576399054165</v>
      </c>
      <c r="AE152" s="16">
        <f>SUM($E152:N152)/$U152</f>
        <v>0.99845175092894944</v>
      </c>
      <c r="AF152" s="16">
        <f>SUM($E152:O152)/$U152</f>
        <v>0.99894437563337457</v>
      </c>
      <c r="AG152" s="16">
        <f>SUM($E152:P152)/$U152</f>
        <v>0.99936662538002474</v>
      </c>
      <c r="AH152" s="16">
        <f>SUM($E152:Q152)/$U152</f>
        <v>0.99957071275757237</v>
      </c>
      <c r="AI152" s="16">
        <f>SUM($E152:R152)/$U152</f>
        <v>0.99976776263934242</v>
      </c>
      <c r="AJ152" s="16">
        <f>SUM($E152:S152)/$U152</f>
        <v>0.99986628758022744</v>
      </c>
      <c r="AK152" s="16">
        <f>SUM($E152:T152)/$U152</f>
        <v>1</v>
      </c>
      <c r="AL152" s="17">
        <f t="shared" si="22"/>
        <v>74.39613526570048</v>
      </c>
      <c r="AM152" s="17">
        <f t="shared" si="23"/>
        <v>117.77771772907828</v>
      </c>
      <c r="AN152" s="17">
        <f t="shared" si="24"/>
        <v>184.37058407913329</v>
      </c>
    </row>
  </sheetData>
  <phoneticPr fontId="3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5"/>
  <sheetViews>
    <sheetView workbookViewId="0"/>
  </sheetViews>
  <sheetFormatPr defaultRowHeight="13" x14ac:dyDescent="0.2"/>
  <cols>
    <col min="1" max="1" width="110" customWidth="1"/>
  </cols>
  <sheetData>
    <row r="1" spans="1:1" x14ac:dyDescent="0.2">
      <c r="A1" s="14" t="s">
        <v>87</v>
      </c>
    </row>
    <row r="2" spans="1:1" x14ac:dyDescent="0.2">
      <c r="A2" t="s">
        <v>88</v>
      </c>
    </row>
    <row r="3" spans="1:1" x14ac:dyDescent="0.2">
      <c r="A3" t="s">
        <v>89</v>
      </c>
    </row>
    <row r="4" spans="1:1" x14ac:dyDescent="0.2">
      <c r="A4" t="s">
        <v>90</v>
      </c>
    </row>
    <row r="6" spans="1:1" x14ac:dyDescent="0.2">
      <c r="A6" s="14" t="s">
        <v>91</v>
      </c>
    </row>
    <row r="7" spans="1:1" x14ac:dyDescent="0.2">
      <c r="A7" t="s">
        <v>92</v>
      </c>
    </row>
    <row r="8" spans="1:1" x14ac:dyDescent="0.2">
      <c r="A8" t="s">
        <v>93</v>
      </c>
    </row>
    <row r="9" spans="1:1" x14ac:dyDescent="0.2">
      <c r="A9" t="s">
        <v>94</v>
      </c>
    </row>
    <row r="10" spans="1:1" x14ac:dyDescent="0.2">
      <c r="A10" t="s">
        <v>95</v>
      </c>
    </row>
    <row r="12" spans="1:1" x14ac:dyDescent="0.2">
      <c r="A12" s="14" t="s">
        <v>96</v>
      </c>
    </row>
    <row r="13" spans="1:1" x14ac:dyDescent="0.2">
      <c r="A13" t="s">
        <v>97</v>
      </c>
    </row>
    <row r="14" spans="1:1" x14ac:dyDescent="0.2">
      <c r="A14" t="s">
        <v>98</v>
      </c>
    </row>
    <row r="15" spans="1:1" x14ac:dyDescent="0.2">
      <c r="A15" t="s">
        <v>99</v>
      </c>
    </row>
  </sheetData>
  <phoneticPr fontId="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1_自分の年収</vt:lpstr>
      <vt:lpstr>2_年齢別の中央値</vt:lpstr>
      <vt:lpstr>3_総務省の表</vt:lpstr>
      <vt:lpstr>4_使い方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2026-10-18T19:46:10Z</dcterms:created>
  <dcterms:modified xsi:type="dcterms:W3CDTF">2026-10-18T19:46:16Z</dcterms:modified>
</cp:coreProperties>
</file>