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今年のお年玉" sheetId="1" state="visible" r:id="rId1"/>
    <sheet xmlns:r="http://schemas.openxmlformats.org/officeDocument/2006/relationships" name="2_額ごとの税" sheetId="2" state="visible" r:id="rId2"/>
    <sheet xmlns:r="http://schemas.openxmlformats.org/officeDocument/2006/relationships" name="3_口座の18年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yyyy/m/d"/>
    <numFmt numFmtId="166" formatCode="0&quot;年&quot;"/>
    <numFmt numFmtId="167" formatCode="0&quot;歳&quot;"/>
    <numFmt numFmtId="168" formatCode="#,##0&quot;人&quot;"/>
    <numFmt numFmtId="169" formatCode="#,##0.0&quot;人&quot;"/>
    <numFmt numFmtId="170" formatCode="0&quot;月&quot;"/>
    <numFmt numFmtId="171" formatCode="0&quot;日&quot;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3" borderId="1" pivotButton="0" quotePrefix="0" xfId="0"/>
    <xf numFmtId="0" fontId="0" fillId="3" borderId="1" pivotButton="0" quotePrefix="0" xfId="0"/>
    <xf numFmtId="0" fontId="2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0" fillId="2" borderId="1" pivotButton="0" quotePrefix="0" xfId="0"/>
    <xf numFmtId="3" fontId="2" fillId="3" borderId="1" pivotButton="0" quotePrefix="0" xfId="0"/>
    <xf numFmtId="3" fontId="0" fillId="3" borderId="1" pivotButton="0" quotePrefix="0" xfId="0"/>
    <xf numFmtId="168" fontId="0" fillId="3" borderId="1" pivotButton="0" quotePrefix="0" xfId="0"/>
    <xf numFmtId="169" fontId="0" fillId="0" borderId="1" pivotButton="0" quotePrefix="0" xfId="0"/>
    <xf numFmtId="3" fontId="0" fillId="0" borderId="1" pivotButton="0" quotePrefix="0" xfId="0"/>
    <xf numFmtId="170" fontId="0" fillId="2" borderId="1" pivotButton="0" quotePrefix="0" xfId="0"/>
    <xf numFmtId="171" fontId="0" fillId="2" borderId="1" pivotButton="0" quotePrefix="0" xfId="0"/>
    <xf numFmtId="165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  <dxf>
      <fill>
        <patternFill patternType="solid">
          <fgColor rgb="00FFF1D6"/>
          <b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子が1年に受け取ったお年玉と祝い。黄色を埋める（渡した人ごとに1行）</t>
        </is>
      </c>
    </row>
    <row r="2">
      <c r="A2" s="2" t="inlineStr">
        <is>
          <t>子の生年月日</t>
        </is>
      </c>
      <c r="B2" s="3" t="n">
        <v>42500</v>
      </c>
    </row>
    <row r="3">
      <c r="A3" s="2" t="inlineStr">
        <is>
          <t>受け取る年</t>
        </is>
      </c>
      <c r="B3" s="4" t="n">
        <v>2027</v>
      </c>
    </row>
    <row r="4">
      <c r="A4" s="2" t="inlineStr">
        <is>
          <t>その年の1月1日の年齢</t>
        </is>
      </c>
      <c r="B4" s="5">
        <f>DATEDIF(B2,DATE(B3,1,1),"y")</f>
        <v/>
      </c>
    </row>
    <row r="5">
      <c r="A5" s="2" t="inlineStr">
        <is>
          <t>使う税率</t>
        </is>
      </c>
      <c r="B5" s="6">
        <f>IF(B4&gt;=18,"父母・祖父母からの分は特例税率、それ以外は一般税率","すべて一般税率")</f>
        <v/>
      </c>
    </row>
    <row r="7">
      <c r="A7" s="7" t="inlineStr">
        <is>
          <t>渡した人</t>
        </is>
      </c>
      <c r="B7" s="7" t="inlineStr">
        <is>
          <t>子から見た続柄</t>
        </is>
      </c>
      <c r="C7" s="7" t="inlineStr">
        <is>
          <t>種類</t>
        </is>
      </c>
      <c r="D7" s="7" t="inlineStr">
        <is>
          <t>額</t>
        </is>
      </c>
      <c r="E7" s="7" t="inlineStr">
        <is>
          <t>税率の区分</t>
        </is>
      </c>
    </row>
    <row r="8">
      <c r="A8" s="8" t="inlineStr">
        <is>
          <t>父方の祖父母</t>
        </is>
      </c>
      <c r="B8" s="8" t="inlineStr">
        <is>
          <t>父母・祖父母</t>
        </is>
      </c>
      <c r="C8" s="8" t="inlineStr">
        <is>
          <t>お年玉</t>
        </is>
      </c>
      <c r="D8" s="9" t="n">
        <v>20000</v>
      </c>
      <c r="E8" s="6">
        <f>IF(D8="","",IF(AND($B$4&gt;=18,B8="父母・祖父母"),"特例税率","一般税率"))</f>
        <v/>
      </c>
    </row>
    <row r="9">
      <c r="A9" s="8" t="inlineStr">
        <is>
          <t>母方の祖父母</t>
        </is>
      </c>
      <c r="B9" s="8" t="inlineStr">
        <is>
          <t>父母・祖父母</t>
        </is>
      </c>
      <c r="C9" s="8" t="inlineStr">
        <is>
          <t>お年玉</t>
        </is>
      </c>
      <c r="D9" s="9" t="n">
        <v>20000</v>
      </c>
      <c r="E9" s="6">
        <f>IF(D9="","",IF(AND($B$4&gt;=18,B9="父母・祖父母"),"特例税率","一般税率"))</f>
        <v/>
      </c>
    </row>
    <row r="10">
      <c r="A10" s="8" t="inlineStr">
        <is>
          <t>おじ</t>
        </is>
      </c>
      <c r="B10" s="8" t="inlineStr">
        <is>
          <t>それ以外</t>
        </is>
      </c>
      <c r="C10" s="8" t="inlineStr">
        <is>
          <t>お年玉</t>
        </is>
      </c>
      <c r="D10" s="9" t="n">
        <v>5000</v>
      </c>
      <c r="E10" s="6">
        <f>IF(D10="","",IF(AND($B$4&gt;=18,B10="父母・祖父母"),"特例税率","一般税率"))</f>
        <v/>
      </c>
    </row>
    <row r="11">
      <c r="A11" s="8" t="inlineStr">
        <is>
          <t>おば</t>
        </is>
      </c>
      <c r="B11" s="8" t="inlineStr">
        <is>
          <t>それ以外</t>
        </is>
      </c>
      <c r="C11" s="8" t="inlineStr">
        <is>
          <t>お年玉</t>
        </is>
      </c>
      <c r="D11" s="9" t="n">
        <v>5000</v>
      </c>
      <c r="E11" s="6">
        <f>IF(D11="","",IF(AND($B$4&gt;=18,B11="父母・祖父母"),"特例税率","一般税率"))</f>
        <v/>
      </c>
    </row>
    <row r="12">
      <c r="A12" s="8" t="inlineStr">
        <is>
          <t>両親</t>
        </is>
      </c>
      <c r="B12" s="8" t="inlineStr">
        <is>
          <t>父母・祖父母</t>
        </is>
      </c>
      <c r="C12" s="8" t="inlineStr">
        <is>
          <t>お年玉</t>
        </is>
      </c>
      <c r="D12" s="9" t="n">
        <v>5000</v>
      </c>
      <c r="E12" s="6">
        <f>IF(D12="","",IF(AND($B$4&gt;=18,B12="父母・祖父母"),"特例税率","一般税率"))</f>
        <v/>
      </c>
    </row>
    <row r="13">
      <c r="A13" s="8" t="inlineStr">
        <is>
          <t>父方の祖父母</t>
        </is>
      </c>
      <c r="B13" s="8" t="inlineStr">
        <is>
          <t>父母・祖父母</t>
        </is>
      </c>
      <c r="C13" s="8" t="inlineStr">
        <is>
          <t>誕生日祝い</t>
        </is>
      </c>
      <c r="D13" s="9" t="n">
        <v>10000</v>
      </c>
      <c r="E13" s="6">
        <f>IF(D13="","",IF(AND($B$4&gt;=18,B13="父母・祖父母"),"特例税率","一般税率"))</f>
        <v/>
      </c>
    </row>
    <row r="14">
      <c r="A14" s="8" t="inlineStr">
        <is>
          <t>母方の祖父母</t>
        </is>
      </c>
      <c r="B14" s="8" t="inlineStr">
        <is>
          <t>父母・祖父母</t>
        </is>
      </c>
      <c r="C14" s="8" t="inlineStr">
        <is>
          <t>誕生日祝い</t>
        </is>
      </c>
      <c r="D14" s="9" t="n">
        <v>10000</v>
      </c>
      <c r="E14" s="6">
        <f>IF(D14="","",IF(AND($B$4&gt;=18,B14="父母・祖父母"),"特例税率","一般税率"))</f>
        <v/>
      </c>
    </row>
    <row r="15">
      <c r="A15" s="8" t="n"/>
      <c r="B15" s="8" t="n"/>
      <c r="C15" s="8" t="n"/>
      <c r="D15" s="9" t="n"/>
      <c r="E15" s="6">
        <f>IF(D15="","",IF(AND($B$4&gt;=18,B15="父母・祖父母"),"特例税率","一般税率"))</f>
        <v/>
      </c>
    </row>
    <row r="16">
      <c r="A16" s="8" t="n"/>
      <c r="B16" s="8" t="n"/>
      <c r="C16" s="8" t="n"/>
      <c r="D16" s="9" t="n"/>
      <c r="E16" s="6">
        <f>IF(D16="","",IF(AND($B$4&gt;=18,B16="父母・祖父母"),"特例税率","一般税率"))</f>
        <v/>
      </c>
    </row>
    <row r="17">
      <c r="A17" s="8" t="n"/>
      <c r="B17" s="8" t="n"/>
      <c r="C17" s="8" t="n"/>
      <c r="D17" s="9" t="n"/>
      <c r="E17" s="6">
        <f>IF(D17="","",IF(AND($B$4&gt;=18,B17="父母・祖父母"),"特例税率","一般税率"))</f>
        <v/>
      </c>
    </row>
    <row r="18">
      <c r="A18" s="8" t="n"/>
      <c r="B18" s="8" t="n"/>
      <c r="C18" s="8" t="n"/>
      <c r="D18" s="9" t="n"/>
      <c r="E18" s="6">
        <f>IF(D18="","",IF(AND($B$4&gt;=18,B18="父母・祖父母"),"特例税率","一般税率"))</f>
        <v/>
      </c>
    </row>
    <row r="19">
      <c r="A19" s="8" t="n"/>
      <c r="B19" s="8" t="n"/>
      <c r="C19" s="8" t="n"/>
      <c r="D19" s="9" t="n"/>
      <c r="E19" s="6">
        <f>IF(D19="","",IF(AND($B$4&gt;=18,B19="父母・祖父母"),"特例税率","一般税率"))</f>
        <v/>
      </c>
    </row>
    <row r="21">
      <c r="A21" s="2" t="inlineStr">
        <is>
          <t>受け取った合計</t>
        </is>
      </c>
      <c r="D21" s="10">
        <f>SUM(D8:D19)</f>
        <v/>
      </c>
    </row>
    <row r="22">
      <c r="A22" s="2" t="inlineStr">
        <is>
          <t>うち特例税率の分</t>
        </is>
      </c>
      <c r="D22" s="11">
        <f>IF($B$4&gt;=18,SUMIFS(D8:D19,B8:B19,"父母・祖父母"),0)</f>
        <v/>
      </c>
    </row>
    <row r="23">
      <c r="A23" s="2" t="inlineStr">
        <is>
          <t>うち一般税率の分</t>
        </is>
      </c>
      <c r="D23" s="11">
        <f>D21-D22</f>
        <v/>
      </c>
    </row>
    <row r="24">
      <c r="A24" s="2" t="inlineStr">
        <is>
          <t>110万円まであと</t>
        </is>
      </c>
      <c r="D24" s="10">
        <f>MAX(0,1100000-D21)</f>
        <v/>
      </c>
    </row>
    <row r="25">
      <c r="A25" s="2" t="inlineStr">
        <is>
          <t>1万円のお年玉なら、あと何人分</t>
        </is>
      </c>
      <c r="D25" s="12">
        <f>INT(D24/10000)</f>
        <v/>
      </c>
    </row>
    <row r="26">
      <c r="A26" s="2" t="inlineStr">
        <is>
          <t>基礎控除後の課税価格</t>
        </is>
      </c>
      <c r="D26" s="11">
        <f>ROUNDDOWN(MAX(0,D21-1100000),-3)</f>
        <v/>
      </c>
    </row>
    <row r="27">
      <c r="A27" s="2" t="inlineStr">
        <is>
          <t>贈与として数えたときの税</t>
        </is>
      </c>
      <c r="D27" s="10">
        <f>IF(D26=0,0,ROUNDDOWN((D26*LOOKUP(D26,{0,2000001,3000001,4000001,6000001,10000001,15000001,30000001},{0.1,0.15,0.2,0.3,0.4,0.45,0.5,0.55})-LOOKUP(D26,{0,2000001,3000001,4000001,6000001,10000001,15000001,30000001},{0,100000,250000,650000,1250000,1750000,2500000,4000000}))*D23/D21+(D26*LOOKUP(D26,{0,2000001,4000001,6000001,10000001,15000001,30000001,45000001},{0.1,0.15,0.2,0.3,0.4,0.45,0.5,0.55})-LOOKUP(D26,{0,2000001,4000001,6000001,10000001,15000001,30000001,45000001},{0,100000,300000,900000,1900000,2650000,4150000,6400000}))*D22/D21,-2))</f>
        <v/>
      </c>
    </row>
    <row r="28">
      <c r="A28" s="2" t="inlineStr">
        <is>
          <t>申告</t>
        </is>
      </c>
      <c r="D28" s="6">
        <f>IF(D21&gt;1100000,"翌年2月1日〜3月15日に子が申告","要らない")</f>
        <v/>
      </c>
    </row>
    <row r="30">
      <c r="A30" t="inlineStr">
        <is>
          <t>110万円は受け取る子1人ごとに、1月1日から12月31日までの1年で1回。渡す人ごとではない。祖父母2組から60万円ずつなら120万円で超える。</t>
        </is>
      </c>
    </row>
    <row r="31">
      <c r="A31" t="inlineStr">
        <is>
          <t>この表はお年玉もすべて贈与として数えた額。年末年始の贈答で社会通念上相当なものには贈与税を課税しない（相続税法基本通達21の3-10）。</t>
        </is>
      </c>
    </row>
    <row r="32">
      <c r="A32" t="inlineStr">
        <is>
          <t>学費や生活費を、要るたびに直接払ってもらう分は数えない（相続税法第21条の3第1項第2号）。その名目でもらって預金すると数える（通達21の3-5）。</t>
        </is>
      </c>
    </row>
    <row r="33">
      <c r="A33" t="inlineStr">
        <is>
          <t>特例税率は、その年の1月1日に18歳以上の子や孫が、父母や祖父母から受け取ったときだけ。</t>
        </is>
      </c>
    </row>
  </sheetData>
  <conditionalFormatting sqref="D27">
    <cfRule type="expression" priority="1" dxfId="0">
      <formula>D27&gt;0</formula>
    </cfRule>
    <cfRule type="expression" priority="2" dxfId="1">
      <formula>D27=0</formula>
    </cfRule>
  </conditionalFormatting>
  <dataValidations count="2">
    <dataValidation sqref="B8 B9 B10 B11 B12 B13 B14 B15 B16 B17 B18 B19" showDropDown="0" showInputMessage="0" showErrorMessage="0" allowBlank="1" type="list">
      <formula1>"父母・祖父母,それ以外"</formula1>
    </dataValidation>
    <dataValidation sqref="C8 C9 C10 C11 C12 C13 C14 C15 C16 C17 C18 C19" showDropDown="0" showInputMessage="0" showErrorMessage="0" allowBlank="1" type="list">
      <formula1>"お年玉,誕生日祝い,入学祝い,その他"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5" customWidth="1" min="3" max="3"/>
    <col width="15" customWidth="1" min="4" max="4"/>
    <col width="12" customWidth="1" min="5" max="5"/>
  </cols>
  <sheetData>
    <row r="1">
      <c r="A1" s="1" t="inlineStr">
        <is>
          <t>1年に1人が受け取る合計と贈与税（暦年課税）。A列は書き換えてよい</t>
        </is>
      </c>
    </row>
    <row r="2">
      <c r="A2" s="7" t="inlineStr">
        <is>
          <t>1年に受け取る合計</t>
        </is>
      </c>
      <c r="B2" s="7" t="inlineStr">
        <is>
          <t>1万円のお年玉なら何人分</t>
        </is>
      </c>
      <c r="C2" s="7" t="inlineStr">
        <is>
          <t>一般税率の税</t>
        </is>
      </c>
      <c r="D2" s="7" t="inlineStr">
        <is>
          <t>特例税率の税</t>
        </is>
      </c>
      <c r="E2" s="7" t="inlineStr">
        <is>
          <t>差</t>
        </is>
      </c>
    </row>
    <row r="3">
      <c r="A3" s="9" t="n">
        <v>75000</v>
      </c>
      <c r="B3" s="13">
        <f>A3/10000</f>
        <v/>
      </c>
      <c r="C3" s="14">
        <f>IF(ROUNDDOWN(MAX(0,A3-1100000),-3)=0,0,ROUNDDOWN(IF(FALSE,(ROUNDDOWN(MAX(0,A3-1100000),-3)*LOOKUP(ROUNDDOWN(MAX(0,A3-1100000),-3),{0,2000001,4000001,6000001,10000001,15000001,30000001,45000001},{0.1,0.15,0.2,0.3,0.4,0.45,0.5,0.55})-LOOKUP(ROUNDDOWN(MAX(0,A3-1100000),-3),{0,2000001,4000001,6000001,10000001,15000001,30000001,45000001},{0,100000,300000,900000,1900000,2650000,4150000,6400000})),(ROUNDDOWN(MAX(0,A3-1100000),-3)*LOOKUP(ROUNDDOWN(MAX(0,A3-1100000),-3),{0,2000001,3000001,4000001,6000001,10000001,15000001,30000001},{0.1,0.15,0.2,0.3,0.4,0.45,0.5,0.55})-LOOKUP(ROUNDDOWN(MAX(0,A3-1100000),-3),{0,2000001,3000001,4000001,6000001,10000001,15000001,30000001},{0,100000,250000,650000,1250000,1750000,2500000,4000000}))),-2))</f>
        <v/>
      </c>
      <c r="D3" s="14">
        <f>IF(ROUNDDOWN(MAX(0,A3-1100000),-3)=0,0,ROUNDDOWN(IF(TRUE,(ROUNDDOWN(MAX(0,A3-1100000),-3)*LOOKUP(ROUNDDOWN(MAX(0,A3-1100000),-3),{0,2000001,4000001,6000001,10000001,15000001,30000001,45000001},{0.1,0.15,0.2,0.3,0.4,0.45,0.5,0.55})-LOOKUP(ROUNDDOWN(MAX(0,A3-1100000),-3),{0,2000001,4000001,6000001,10000001,15000001,30000001,45000001},{0,100000,300000,900000,1900000,2650000,4150000,6400000})),(ROUNDDOWN(MAX(0,A3-1100000),-3)*LOOKUP(ROUNDDOWN(MAX(0,A3-1100000),-3),{0,2000001,3000001,4000001,6000001,10000001,15000001,30000001},{0.1,0.15,0.2,0.3,0.4,0.45,0.5,0.55})-LOOKUP(ROUNDDOWN(MAX(0,A3-1100000),-3),{0,2000001,3000001,4000001,6000001,10000001,15000001,30000001},{0,100000,250000,650000,1250000,1750000,2500000,4000000}))),-2))</f>
        <v/>
      </c>
      <c r="E3" s="14">
        <f>C3-D3</f>
        <v/>
      </c>
    </row>
    <row r="4">
      <c r="A4" s="9" t="n">
        <v>900000</v>
      </c>
      <c r="B4" s="13">
        <f>A4/10000</f>
        <v/>
      </c>
      <c r="C4" s="14">
        <f>IF(ROUNDDOWN(MAX(0,A4-1100000),-3)=0,0,ROUNDDOWN(IF(FALSE,(ROUNDDOWN(MAX(0,A4-1100000),-3)*LOOKUP(ROUNDDOWN(MAX(0,A4-1100000),-3),{0,2000001,4000001,6000001,10000001,15000001,30000001,45000001},{0.1,0.15,0.2,0.3,0.4,0.45,0.5,0.55})-LOOKUP(ROUNDDOWN(MAX(0,A4-1100000),-3),{0,2000001,4000001,6000001,10000001,15000001,30000001,45000001},{0,100000,300000,900000,1900000,2650000,4150000,6400000})),(ROUNDDOWN(MAX(0,A4-1100000),-3)*LOOKUP(ROUNDDOWN(MAX(0,A4-1100000),-3),{0,2000001,3000001,4000001,6000001,10000001,15000001,30000001},{0.1,0.15,0.2,0.3,0.4,0.45,0.5,0.55})-LOOKUP(ROUNDDOWN(MAX(0,A4-1100000),-3),{0,2000001,3000001,4000001,6000001,10000001,15000001,30000001},{0,100000,250000,650000,1250000,1750000,2500000,4000000}))),-2))</f>
        <v/>
      </c>
      <c r="D4" s="14">
        <f>IF(ROUNDDOWN(MAX(0,A4-1100000),-3)=0,0,ROUNDDOWN(IF(TRUE,(ROUNDDOWN(MAX(0,A4-1100000),-3)*LOOKUP(ROUNDDOWN(MAX(0,A4-1100000),-3),{0,2000001,4000001,6000001,10000001,15000001,30000001,45000001},{0.1,0.15,0.2,0.3,0.4,0.45,0.5,0.55})-LOOKUP(ROUNDDOWN(MAX(0,A4-1100000),-3),{0,2000001,4000001,6000001,10000001,15000001,30000001,45000001},{0,100000,300000,900000,1900000,2650000,4150000,6400000})),(ROUNDDOWN(MAX(0,A4-1100000),-3)*LOOKUP(ROUNDDOWN(MAX(0,A4-1100000),-3),{0,2000001,3000001,4000001,6000001,10000001,15000001,30000001},{0.1,0.15,0.2,0.3,0.4,0.45,0.5,0.55})-LOOKUP(ROUNDDOWN(MAX(0,A4-1100000),-3),{0,2000001,3000001,4000001,6000001,10000001,15000001,30000001},{0,100000,250000,650000,1250000,1750000,2500000,4000000}))),-2))</f>
        <v/>
      </c>
      <c r="E4" s="14">
        <f>C4-D4</f>
        <v/>
      </c>
    </row>
    <row r="5">
      <c r="A5" s="9" t="n">
        <v>1100000</v>
      </c>
      <c r="B5" s="13">
        <f>A5/10000</f>
        <v/>
      </c>
      <c r="C5" s="14">
        <f>IF(ROUNDDOWN(MAX(0,A5-1100000),-3)=0,0,ROUNDDOWN(IF(FALSE,(ROUNDDOWN(MAX(0,A5-1100000),-3)*LOOKUP(ROUNDDOWN(MAX(0,A5-1100000),-3),{0,2000001,4000001,6000001,10000001,15000001,30000001,45000001},{0.1,0.15,0.2,0.3,0.4,0.45,0.5,0.55})-LOOKUP(ROUNDDOWN(MAX(0,A5-1100000),-3),{0,2000001,4000001,6000001,10000001,15000001,30000001,45000001},{0,100000,300000,900000,1900000,2650000,4150000,6400000})),(ROUNDDOWN(MAX(0,A5-1100000),-3)*LOOKUP(ROUNDDOWN(MAX(0,A5-1100000),-3),{0,2000001,3000001,4000001,6000001,10000001,15000001,30000001},{0.1,0.15,0.2,0.3,0.4,0.45,0.5,0.55})-LOOKUP(ROUNDDOWN(MAX(0,A5-1100000),-3),{0,2000001,3000001,4000001,6000001,10000001,15000001,30000001},{0,100000,250000,650000,1250000,1750000,2500000,4000000}))),-2))</f>
        <v/>
      </c>
      <c r="D5" s="14">
        <f>IF(ROUNDDOWN(MAX(0,A5-1100000),-3)=0,0,ROUNDDOWN(IF(TRUE,(ROUNDDOWN(MAX(0,A5-1100000),-3)*LOOKUP(ROUNDDOWN(MAX(0,A5-1100000),-3),{0,2000001,4000001,6000001,10000001,15000001,30000001,45000001},{0.1,0.15,0.2,0.3,0.4,0.45,0.5,0.55})-LOOKUP(ROUNDDOWN(MAX(0,A5-1100000),-3),{0,2000001,4000001,6000001,10000001,15000001,30000001,45000001},{0,100000,300000,900000,1900000,2650000,4150000,6400000})),(ROUNDDOWN(MAX(0,A5-1100000),-3)*LOOKUP(ROUNDDOWN(MAX(0,A5-1100000),-3),{0,2000001,3000001,4000001,6000001,10000001,15000001,30000001},{0.1,0.15,0.2,0.3,0.4,0.45,0.5,0.55})-LOOKUP(ROUNDDOWN(MAX(0,A5-1100000),-3),{0,2000001,3000001,4000001,6000001,10000001,15000001,30000001},{0,100000,250000,650000,1250000,1750000,2500000,4000000}))),-2))</f>
        <v/>
      </c>
      <c r="E5" s="14">
        <f>C5-D5</f>
        <v/>
      </c>
    </row>
    <row r="6">
      <c r="A6" s="9" t="n">
        <v>1110000</v>
      </c>
      <c r="B6" s="13">
        <f>A6/10000</f>
        <v/>
      </c>
      <c r="C6" s="14">
        <f>IF(ROUNDDOWN(MAX(0,A6-1100000),-3)=0,0,ROUNDDOWN(IF(FALSE,(ROUNDDOWN(MAX(0,A6-1100000),-3)*LOOKUP(ROUNDDOWN(MAX(0,A6-1100000),-3),{0,2000001,4000001,6000001,10000001,15000001,30000001,45000001},{0.1,0.15,0.2,0.3,0.4,0.45,0.5,0.55})-LOOKUP(ROUNDDOWN(MAX(0,A6-1100000),-3),{0,2000001,4000001,6000001,10000001,15000001,30000001,45000001},{0,100000,300000,900000,1900000,2650000,4150000,6400000})),(ROUNDDOWN(MAX(0,A6-1100000),-3)*LOOKUP(ROUNDDOWN(MAX(0,A6-1100000),-3),{0,2000001,3000001,4000001,6000001,10000001,15000001,30000001},{0.1,0.15,0.2,0.3,0.4,0.45,0.5,0.55})-LOOKUP(ROUNDDOWN(MAX(0,A6-1100000),-3),{0,2000001,3000001,4000001,6000001,10000001,15000001,30000001},{0,100000,250000,650000,1250000,1750000,2500000,4000000}))),-2))</f>
        <v/>
      </c>
      <c r="D6" s="14">
        <f>IF(ROUNDDOWN(MAX(0,A6-1100000),-3)=0,0,ROUNDDOWN(IF(TRUE,(ROUNDDOWN(MAX(0,A6-1100000),-3)*LOOKUP(ROUNDDOWN(MAX(0,A6-1100000),-3),{0,2000001,4000001,6000001,10000001,15000001,30000001,45000001},{0.1,0.15,0.2,0.3,0.4,0.45,0.5,0.55})-LOOKUP(ROUNDDOWN(MAX(0,A6-1100000),-3),{0,2000001,4000001,6000001,10000001,15000001,30000001,45000001},{0,100000,300000,900000,1900000,2650000,4150000,6400000})),(ROUNDDOWN(MAX(0,A6-1100000),-3)*LOOKUP(ROUNDDOWN(MAX(0,A6-1100000),-3),{0,2000001,3000001,4000001,6000001,10000001,15000001,30000001},{0.1,0.15,0.2,0.3,0.4,0.45,0.5,0.55})-LOOKUP(ROUNDDOWN(MAX(0,A6-1100000),-3),{0,2000001,3000001,4000001,6000001,10000001,15000001,30000001},{0,100000,250000,650000,1250000,1750000,2500000,4000000}))),-2))</f>
        <v/>
      </c>
      <c r="E6" s="14">
        <f>C6-D6</f>
        <v/>
      </c>
    </row>
    <row r="7">
      <c r="A7" s="9" t="n">
        <v>1175000</v>
      </c>
      <c r="B7" s="13">
        <f>A7/10000</f>
        <v/>
      </c>
      <c r="C7" s="14">
        <f>IF(ROUNDDOWN(MAX(0,A7-1100000),-3)=0,0,ROUNDDOWN(IF(FALSE,(ROUNDDOWN(MAX(0,A7-1100000),-3)*LOOKUP(ROUNDDOWN(MAX(0,A7-1100000),-3),{0,2000001,4000001,6000001,10000001,15000001,30000001,45000001},{0.1,0.15,0.2,0.3,0.4,0.45,0.5,0.55})-LOOKUP(ROUNDDOWN(MAX(0,A7-1100000),-3),{0,2000001,4000001,6000001,10000001,15000001,30000001,45000001},{0,100000,300000,900000,1900000,2650000,4150000,6400000})),(ROUNDDOWN(MAX(0,A7-1100000),-3)*LOOKUP(ROUNDDOWN(MAX(0,A7-1100000),-3),{0,2000001,3000001,4000001,6000001,10000001,15000001,30000001},{0.1,0.15,0.2,0.3,0.4,0.45,0.5,0.55})-LOOKUP(ROUNDDOWN(MAX(0,A7-1100000),-3),{0,2000001,3000001,4000001,6000001,10000001,15000001,30000001},{0,100000,250000,650000,1250000,1750000,2500000,4000000}))),-2))</f>
        <v/>
      </c>
      <c r="D7" s="14">
        <f>IF(ROUNDDOWN(MAX(0,A7-1100000),-3)=0,0,ROUNDDOWN(IF(TRUE,(ROUNDDOWN(MAX(0,A7-1100000),-3)*LOOKUP(ROUNDDOWN(MAX(0,A7-1100000),-3),{0,2000001,4000001,6000001,10000001,15000001,30000001,45000001},{0.1,0.15,0.2,0.3,0.4,0.45,0.5,0.55})-LOOKUP(ROUNDDOWN(MAX(0,A7-1100000),-3),{0,2000001,4000001,6000001,10000001,15000001,30000001,45000001},{0,100000,300000,900000,1900000,2650000,4150000,6400000})),(ROUNDDOWN(MAX(0,A7-1100000),-3)*LOOKUP(ROUNDDOWN(MAX(0,A7-1100000),-3),{0,2000001,3000001,4000001,6000001,10000001,15000001,30000001},{0.1,0.15,0.2,0.3,0.4,0.45,0.5,0.55})-LOOKUP(ROUNDDOWN(MAX(0,A7-1100000),-3),{0,2000001,3000001,4000001,6000001,10000001,15000001,30000001},{0,100000,250000,650000,1250000,1750000,2500000,4000000}))),-2))</f>
        <v/>
      </c>
      <c r="E7" s="14">
        <f>C7-D7</f>
        <v/>
      </c>
    </row>
    <row r="8">
      <c r="A8" s="9" t="n">
        <v>1200000</v>
      </c>
      <c r="B8" s="13">
        <f>A8/10000</f>
        <v/>
      </c>
      <c r="C8" s="14">
        <f>IF(ROUNDDOWN(MAX(0,A8-1100000),-3)=0,0,ROUNDDOWN(IF(FALSE,(ROUNDDOWN(MAX(0,A8-1100000),-3)*LOOKUP(ROUNDDOWN(MAX(0,A8-1100000),-3),{0,2000001,4000001,6000001,10000001,15000001,30000001,45000001},{0.1,0.15,0.2,0.3,0.4,0.45,0.5,0.55})-LOOKUP(ROUNDDOWN(MAX(0,A8-1100000),-3),{0,2000001,4000001,6000001,10000001,15000001,30000001,45000001},{0,100000,300000,900000,1900000,2650000,4150000,6400000})),(ROUNDDOWN(MAX(0,A8-1100000),-3)*LOOKUP(ROUNDDOWN(MAX(0,A8-1100000),-3),{0,2000001,3000001,4000001,6000001,10000001,15000001,30000001},{0.1,0.15,0.2,0.3,0.4,0.45,0.5,0.55})-LOOKUP(ROUNDDOWN(MAX(0,A8-1100000),-3),{0,2000001,3000001,4000001,6000001,10000001,15000001,30000001},{0,100000,250000,650000,1250000,1750000,2500000,4000000}))),-2))</f>
        <v/>
      </c>
      <c r="D8" s="14">
        <f>IF(ROUNDDOWN(MAX(0,A8-1100000),-3)=0,0,ROUNDDOWN(IF(TRUE,(ROUNDDOWN(MAX(0,A8-1100000),-3)*LOOKUP(ROUNDDOWN(MAX(0,A8-1100000),-3),{0,2000001,4000001,6000001,10000001,15000001,30000001,45000001},{0.1,0.15,0.2,0.3,0.4,0.45,0.5,0.55})-LOOKUP(ROUNDDOWN(MAX(0,A8-1100000),-3),{0,2000001,4000001,6000001,10000001,15000001,30000001,45000001},{0,100000,300000,900000,1900000,2650000,4150000,6400000})),(ROUNDDOWN(MAX(0,A8-1100000),-3)*LOOKUP(ROUNDDOWN(MAX(0,A8-1100000),-3),{0,2000001,3000001,4000001,6000001,10000001,15000001,30000001},{0.1,0.15,0.2,0.3,0.4,0.45,0.5,0.55})-LOOKUP(ROUNDDOWN(MAX(0,A8-1100000),-3),{0,2000001,3000001,4000001,6000001,10000001,15000001,30000001},{0,100000,250000,650000,1250000,1750000,2500000,4000000}))),-2))</f>
        <v/>
      </c>
      <c r="E8" s="14">
        <f>C8-D8</f>
        <v/>
      </c>
    </row>
    <row r="9">
      <c r="A9" s="9" t="n">
        <v>1600000</v>
      </c>
      <c r="B9" s="13">
        <f>A9/10000</f>
        <v/>
      </c>
      <c r="C9" s="14">
        <f>IF(ROUNDDOWN(MAX(0,A9-1100000),-3)=0,0,ROUNDDOWN(IF(FALSE,(ROUNDDOWN(MAX(0,A9-1100000),-3)*LOOKUP(ROUNDDOWN(MAX(0,A9-1100000),-3),{0,2000001,4000001,6000001,10000001,15000001,30000001,45000001},{0.1,0.15,0.2,0.3,0.4,0.45,0.5,0.55})-LOOKUP(ROUNDDOWN(MAX(0,A9-1100000),-3),{0,2000001,4000001,6000001,10000001,15000001,30000001,45000001},{0,100000,300000,900000,1900000,2650000,4150000,6400000})),(ROUNDDOWN(MAX(0,A9-1100000),-3)*LOOKUP(ROUNDDOWN(MAX(0,A9-1100000),-3),{0,2000001,3000001,4000001,6000001,10000001,15000001,30000001},{0.1,0.15,0.2,0.3,0.4,0.45,0.5,0.55})-LOOKUP(ROUNDDOWN(MAX(0,A9-1100000),-3),{0,2000001,3000001,4000001,6000001,10000001,15000001,30000001},{0,100000,250000,650000,1250000,1750000,2500000,4000000}))),-2))</f>
        <v/>
      </c>
      <c r="D9" s="14">
        <f>IF(ROUNDDOWN(MAX(0,A9-1100000),-3)=0,0,ROUNDDOWN(IF(TRUE,(ROUNDDOWN(MAX(0,A9-1100000),-3)*LOOKUP(ROUNDDOWN(MAX(0,A9-1100000),-3),{0,2000001,4000001,6000001,10000001,15000001,30000001,45000001},{0.1,0.15,0.2,0.3,0.4,0.45,0.5,0.55})-LOOKUP(ROUNDDOWN(MAX(0,A9-1100000),-3),{0,2000001,4000001,6000001,10000001,15000001,30000001,45000001},{0,100000,300000,900000,1900000,2650000,4150000,6400000})),(ROUNDDOWN(MAX(0,A9-1100000),-3)*LOOKUP(ROUNDDOWN(MAX(0,A9-1100000),-3),{0,2000001,3000001,4000001,6000001,10000001,15000001,30000001},{0.1,0.15,0.2,0.3,0.4,0.45,0.5,0.55})-LOOKUP(ROUNDDOWN(MAX(0,A9-1100000),-3),{0,2000001,3000001,4000001,6000001,10000001,15000001,30000001},{0,100000,250000,650000,1250000,1750000,2500000,4000000}))),-2))</f>
        <v/>
      </c>
      <c r="E9" s="14">
        <f>C9-D9</f>
        <v/>
      </c>
    </row>
    <row r="10">
      <c r="A10" s="9" t="n">
        <v>2000000</v>
      </c>
      <c r="B10" s="13">
        <f>A10/10000</f>
        <v/>
      </c>
      <c r="C10" s="14">
        <f>IF(ROUNDDOWN(MAX(0,A10-1100000),-3)=0,0,ROUNDDOWN(IF(FALSE,(ROUNDDOWN(MAX(0,A10-1100000),-3)*LOOKUP(ROUNDDOWN(MAX(0,A10-1100000),-3),{0,2000001,4000001,6000001,10000001,15000001,30000001,45000001},{0.1,0.15,0.2,0.3,0.4,0.45,0.5,0.55})-LOOKUP(ROUNDDOWN(MAX(0,A10-1100000),-3),{0,2000001,4000001,6000001,10000001,15000001,30000001,45000001},{0,100000,300000,900000,1900000,2650000,4150000,6400000})),(ROUNDDOWN(MAX(0,A10-1100000),-3)*LOOKUP(ROUNDDOWN(MAX(0,A10-1100000),-3),{0,2000001,3000001,4000001,6000001,10000001,15000001,30000001},{0.1,0.15,0.2,0.3,0.4,0.45,0.5,0.55})-LOOKUP(ROUNDDOWN(MAX(0,A10-1100000),-3),{0,2000001,3000001,4000001,6000001,10000001,15000001,30000001},{0,100000,250000,650000,1250000,1750000,2500000,4000000}))),-2))</f>
        <v/>
      </c>
      <c r="D10" s="14">
        <f>IF(ROUNDDOWN(MAX(0,A10-1100000),-3)=0,0,ROUNDDOWN(IF(TRUE,(ROUNDDOWN(MAX(0,A10-1100000),-3)*LOOKUP(ROUNDDOWN(MAX(0,A10-1100000),-3),{0,2000001,4000001,6000001,10000001,15000001,30000001,45000001},{0.1,0.15,0.2,0.3,0.4,0.45,0.5,0.55})-LOOKUP(ROUNDDOWN(MAX(0,A10-1100000),-3),{0,2000001,4000001,6000001,10000001,15000001,30000001,45000001},{0,100000,300000,900000,1900000,2650000,4150000,6400000})),(ROUNDDOWN(MAX(0,A10-1100000),-3)*LOOKUP(ROUNDDOWN(MAX(0,A10-1100000),-3),{0,2000001,3000001,4000001,6000001,10000001,15000001,30000001},{0.1,0.15,0.2,0.3,0.4,0.45,0.5,0.55})-LOOKUP(ROUNDDOWN(MAX(0,A10-1100000),-3),{0,2000001,3000001,4000001,6000001,10000001,15000001,30000001},{0,100000,250000,650000,1250000,1750000,2500000,4000000}))),-2))</f>
        <v/>
      </c>
      <c r="E10" s="14">
        <f>C10-D10</f>
        <v/>
      </c>
    </row>
    <row r="11">
      <c r="A11" s="9" t="n">
        <v>3000000</v>
      </c>
      <c r="B11" s="13">
        <f>A11/10000</f>
        <v/>
      </c>
      <c r="C11" s="14">
        <f>IF(ROUNDDOWN(MAX(0,A11-1100000),-3)=0,0,ROUNDDOWN(IF(FALSE,(ROUNDDOWN(MAX(0,A11-1100000),-3)*LOOKUP(ROUNDDOWN(MAX(0,A11-1100000),-3),{0,2000001,4000001,6000001,10000001,15000001,30000001,45000001},{0.1,0.15,0.2,0.3,0.4,0.45,0.5,0.55})-LOOKUP(ROUNDDOWN(MAX(0,A11-1100000),-3),{0,2000001,4000001,6000001,10000001,15000001,30000001,45000001},{0,100000,300000,900000,1900000,2650000,4150000,6400000})),(ROUNDDOWN(MAX(0,A11-1100000),-3)*LOOKUP(ROUNDDOWN(MAX(0,A11-1100000),-3),{0,2000001,3000001,4000001,6000001,10000001,15000001,30000001},{0.1,0.15,0.2,0.3,0.4,0.45,0.5,0.55})-LOOKUP(ROUNDDOWN(MAX(0,A11-1100000),-3),{0,2000001,3000001,4000001,6000001,10000001,15000001,30000001},{0,100000,250000,650000,1250000,1750000,2500000,4000000}))),-2))</f>
        <v/>
      </c>
      <c r="D11" s="14">
        <f>IF(ROUNDDOWN(MAX(0,A11-1100000),-3)=0,0,ROUNDDOWN(IF(TRUE,(ROUNDDOWN(MAX(0,A11-1100000),-3)*LOOKUP(ROUNDDOWN(MAX(0,A11-1100000),-3),{0,2000001,4000001,6000001,10000001,15000001,30000001,45000001},{0.1,0.15,0.2,0.3,0.4,0.45,0.5,0.55})-LOOKUP(ROUNDDOWN(MAX(0,A11-1100000),-3),{0,2000001,4000001,6000001,10000001,15000001,30000001,45000001},{0,100000,300000,900000,1900000,2650000,4150000,6400000})),(ROUNDDOWN(MAX(0,A11-1100000),-3)*LOOKUP(ROUNDDOWN(MAX(0,A11-1100000),-3),{0,2000001,3000001,4000001,6000001,10000001,15000001,30000001},{0.1,0.15,0.2,0.3,0.4,0.45,0.5,0.55})-LOOKUP(ROUNDDOWN(MAX(0,A11-1100000),-3),{0,2000001,3000001,4000001,6000001,10000001,15000001,30000001},{0,100000,250000,650000,1250000,1750000,2500000,4000000}))),-2))</f>
        <v/>
      </c>
      <c r="E11" s="14">
        <f>C11-D11</f>
        <v/>
      </c>
    </row>
    <row r="12">
      <c r="A12" s="9" t="n">
        <v>5000000</v>
      </c>
      <c r="B12" s="13">
        <f>A12/10000</f>
        <v/>
      </c>
      <c r="C12" s="14">
        <f>IF(ROUNDDOWN(MAX(0,A12-1100000),-3)=0,0,ROUNDDOWN(IF(FALSE,(ROUNDDOWN(MAX(0,A12-1100000),-3)*LOOKUP(ROUNDDOWN(MAX(0,A12-1100000),-3),{0,2000001,4000001,6000001,10000001,15000001,30000001,45000001},{0.1,0.15,0.2,0.3,0.4,0.45,0.5,0.55})-LOOKUP(ROUNDDOWN(MAX(0,A12-1100000),-3),{0,2000001,4000001,6000001,10000001,15000001,30000001,45000001},{0,100000,300000,900000,1900000,2650000,4150000,6400000})),(ROUNDDOWN(MAX(0,A12-1100000),-3)*LOOKUP(ROUNDDOWN(MAX(0,A12-1100000),-3),{0,2000001,3000001,4000001,6000001,10000001,15000001,30000001},{0.1,0.15,0.2,0.3,0.4,0.45,0.5,0.55})-LOOKUP(ROUNDDOWN(MAX(0,A12-1100000),-3),{0,2000001,3000001,4000001,6000001,10000001,15000001,30000001},{0,100000,250000,650000,1250000,1750000,2500000,4000000}))),-2))</f>
        <v/>
      </c>
      <c r="D12" s="14">
        <f>IF(ROUNDDOWN(MAX(0,A12-1100000),-3)=0,0,ROUNDDOWN(IF(TRUE,(ROUNDDOWN(MAX(0,A12-1100000),-3)*LOOKUP(ROUNDDOWN(MAX(0,A12-1100000),-3),{0,2000001,4000001,6000001,10000001,15000001,30000001,45000001},{0.1,0.15,0.2,0.3,0.4,0.45,0.5,0.55})-LOOKUP(ROUNDDOWN(MAX(0,A12-1100000),-3),{0,2000001,4000001,6000001,10000001,15000001,30000001,45000001},{0,100000,300000,900000,1900000,2650000,4150000,6400000})),(ROUNDDOWN(MAX(0,A12-1100000),-3)*LOOKUP(ROUNDDOWN(MAX(0,A12-1100000),-3),{0,2000001,3000001,4000001,6000001,10000001,15000001,30000001},{0.1,0.15,0.2,0.3,0.4,0.45,0.5,0.55})-LOOKUP(ROUNDDOWN(MAX(0,A12-1100000),-3),{0,2000001,3000001,4000001,6000001,10000001,15000001,30000001},{0,100000,250000,650000,1250000,1750000,2500000,4000000}))),-2))</f>
        <v/>
      </c>
      <c r="E12" s="14">
        <f>C12-D12</f>
        <v/>
      </c>
    </row>
    <row r="13">
      <c r="A13" s="9" t="n">
        <v>19800000</v>
      </c>
      <c r="B13" s="13">
        <f>A13/10000</f>
        <v/>
      </c>
      <c r="C13" s="14">
        <f>IF(ROUNDDOWN(MAX(0,A13-1100000),-3)=0,0,ROUNDDOWN(IF(FALSE,(ROUNDDOWN(MAX(0,A13-1100000),-3)*LOOKUP(ROUNDDOWN(MAX(0,A13-1100000),-3),{0,2000001,4000001,6000001,10000001,15000001,30000001,45000001},{0.1,0.15,0.2,0.3,0.4,0.45,0.5,0.55})-LOOKUP(ROUNDDOWN(MAX(0,A13-1100000),-3),{0,2000001,4000001,6000001,10000001,15000001,30000001,45000001},{0,100000,300000,900000,1900000,2650000,4150000,6400000})),(ROUNDDOWN(MAX(0,A13-1100000),-3)*LOOKUP(ROUNDDOWN(MAX(0,A13-1100000),-3),{0,2000001,3000001,4000001,6000001,10000001,15000001,30000001},{0.1,0.15,0.2,0.3,0.4,0.45,0.5,0.55})-LOOKUP(ROUNDDOWN(MAX(0,A13-1100000),-3),{0,2000001,3000001,4000001,6000001,10000001,15000001,30000001},{0,100000,250000,650000,1250000,1750000,2500000,4000000}))),-2))</f>
        <v/>
      </c>
      <c r="D13" s="14">
        <f>IF(ROUNDDOWN(MAX(0,A13-1100000),-3)=0,0,ROUNDDOWN(IF(TRUE,(ROUNDDOWN(MAX(0,A13-1100000),-3)*LOOKUP(ROUNDDOWN(MAX(0,A13-1100000),-3),{0,2000001,4000001,6000001,10000001,15000001,30000001,45000001},{0.1,0.15,0.2,0.3,0.4,0.45,0.5,0.55})-LOOKUP(ROUNDDOWN(MAX(0,A13-1100000),-3),{0,2000001,4000001,6000001,10000001,15000001,30000001,45000001},{0,100000,300000,900000,1900000,2650000,4150000,6400000})),(ROUNDDOWN(MAX(0,A13-1100000),-3)*LOOKUP(ROUNDDOWN(MAX(0,A13-1100000),-3),{0,2000001,3000001,4000001,6000001,10000001,15000001,30000001},{0.1,0.15,0.2,0.3,0.4,0.45,0.5,0.55})-LOOKUP(ROUNDDOWN(MAX(0,A13-1100000),-3),{0,2000001,3000001,4000001,6000001,10000001,15000001,30000001},{0,100000,250000,650000,1250000,1750000,2500000,4000000}))),-2))</f>
        <v/>
      </c>
      <c r="E13" s="14">
        <f>C13-D13</f>
        <v/>
      </c>
    </row>
    <row r="15">
      <c r="A15" t="inlineStr">
        <is>
          <t>一般税率: 18歳未満の子や孫が受け取ったとき、おじ・おば・兄弟・他人から受け取ったとき。</t>
        </is>
      </c>
    </row>
    <row r="16">
      <c r="A16" t="inlineStr">
        <is>
          <t>特例税率: その年の1月1日に18歳以上の子や孫が、父母や祖父母から受け取ったとき。</t>
        </is>
      </c>
    </row>
    <row r="17">
      <c r="A17" t="inlineStr">
        <is>
          <t>200万円までは課税価格が200万円以下の段に入り、どちらも10%で同じ額になる。</t>
        </is>
      </c>
    </row>
    <row r="18">
      <c r="A18" t="inlineStr">
        <is>
          <t>1,980万円の行は、毎年110万円を18年分足した額を1年分として数えた場合（誤った数え方）。</t>
        </is>
      </c>
    </row>
  </sheetData>
  <conditionalFormatting sqref="C3:D13">
    <cfRule type="expression" priority="1" dxfId="1">
      <formula>C3=0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6" customWidth="1" min="4" max="4"/>
    <col width="14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子ども名義の口座に0歳から17歳まで入れたお金。親が亡くなったときに遺産に入る額と足し戻す額（利息は入れていない）</t>
        </is>
      </c>
    </row>
    <row r="2">
      <c r="A2" s="2" t="inlineStr">
        <is>
          <t>子の生年月日</t>
        </is>
      </c>
      <c r="B2" s="3" t="n">
        <v>46113</v>
      </c>
    </row>
    <row r="3">
      <c r="A3" s="2" t="inlineStr">
        <is>
          <t>毎年入れる日（月）</t>
        </is>
      </c>
      <c r="B3" s="15" t="n">
        <v>1</v>
      </c>
    </row>
    <row r="4">
      <c r="A4" s="2" t="inlineStr">
        <is>
          <t>毎年入れる日（日）</t>
        </is>
      </c>
      <c r="B4" s="16" t="n">
        <v>4</v>
      </c>
    </row>
    <row r="5">
      <c r="A5" s="2" t="inlineStr">
        <is>
          <t>親が亡くなった日（仮に置く）</t>
        </is>
      </c>
      <c r="B5" s="3" t="n">
        <v>53052</v>
      </c>
    </row>
    <row r="6">
      <c r="A6" s="2" t="inlineStr">
        <is>
          <t>加算対象期間の始まり</t>
        </is>
      </c>
      <c r="B6" s="17">
        <f>IF(B5&lt;=DATE(2026,12,31),EDATE(B5,-36),IF(B5&lt;=DATE(2030,12,31),DATE(2024,1,1),EDATE(B5,-84)))</f>
        <v/>
      </c>
    </row>
    <row r="7">
      <c r="A7" s="2" t="inlineStr">
        <is>
          <t>3年以内の始まり</t>
        </is>
      </c>
      <c r="B7" s="17">
        <f>EDATE(B5,-36)</f>
        <v/>
      </c>
    </row>
    <row r="8">
      <c r="A8" s="2" t="inlineStr">
        <is>
          <t>3年より前の分から100万円を引くか</t>
        </is>
      </c>
      <c r="B8" s="6">
        <f>IF(B5&gt;=DATE(2027,1,2),"引く","引かない")</f>
        <v/>
      </c>
    </row>
    <row r="10">
      <c r="A10" s="7" t="inlineStr">
        <is>
          <t>年</t>
        </is>
      </c>
      <c r="B10" s="7" t="inlineStr">
        <is>
          <t>入れた日</t>
        </is>
      </c>
      <c r="C10" s="7" t="inlineStr">
        <is>
          <t>1月1日の年齢</t>
        </is>
      </c>
      <c r="D10" s="7" t="inlineStr">
        <is>
          <t>お年玉（子のお金）</t>
        </is>
      </c>
      <c r="E10" s="7" t="inlineStr">
        <is>
          <t>親が入れた額</t>
        </is>
      </c>
      <c r="F10" s="7" t="inlineStr">
        <is>
          <t>口座の残高</t>
        </is>
      </c>
      <c r="G10" s="7" t="inlineStr">
        <is>
          <t>加算の区分</t>
        </is>
      </c>
      <c r="H10" s="7" t="inlineStr">
        <is>
          <t>贈与としたときの子の贈与税</t>
        </is>
      </c>
    </row>
    <row r="11">
      <c r="A11" s="18">
        <f>YEAR($B$2)+1</f>
        <v/>
      </c>
      <c r="B11" s="17">
        <f>DATE(A11,$B$3,$B$4)</f>
        <v/>
      </c>
      <c r="C11" s="5">
        <f>DATEDIF($B$2,DATE(A11,1,1),"y")</f>
        <v/>
      </c>
      <c r="D11" s="9" t="n">
        <v>50000</v>
      </c>
      <c r="E11" s="9" t="n">
        <v>1100000</v>
      </c>
      <c r="F11" s="11">
        <f>0+D11+E11</f>
        <v/>
      </c>
      <c r="G11" s="6">
        <f>IF(B11&gt;$B$5,"亡くなった後",IF(B11&gt;=$B$7,"3年以内",IF(B11&gt;=$B$6,"3年より前","対象外")))</f>
        <v/>
      </c>
      <c r="H11" s="11">
        <f>IF(ROUNDDOWN(MAX(0,E11-1100000),-3)=0,0,ROUNDDOWN(IF(C11&gt;=18,(ROUNDDOWN(MAX(0,E11-1100000),-3)*LOOKUP(ROUNDDOWN(MAX(0,E11-1100000),-3),{0,2000001,4000001,6000001,10000001,15000001,30000001,45000001},{0.1,0.15,0.2,0.3,0.4,0.45,0.5,0.55})-LOOKUP(ROUNDDOWN(MAX(0,E11-1100000),-3),{0,2000001,4000001,6000001,10000001,15000001,30000001,45000001},{0,100000,300000,900000,1900000,2650000,4150000,6400000})),(ROUNDDOWN(MAX(0,E11-1100000),-3)*LOOKUP(ROUNDDOWN(MAX(0,E11-1100000),-3),{0,2000001,3000001,4000001,6000001,10000001,15000001,30000001},{0.1,0.15,0.2,0.3,0.4,0.45,0.5,0.55})-LOOKUP(ROUNDDOWN(MAX(0,E11-1100000),-3),{0,2000001,3000001,4000001,6000001,10000001,15000001,30000001},{0,100000,250000,650000,1250000,1750000,2500000,4000000}))),-2))</f>
        <v/>
      </c>
    </row>
    <row r="12">
      <c r="A12" s="18">
        <f>YEAR($B$2)+2</f>
        <v/>
      </c>
      <c r="B12" s="17">
        <f>DATE(A12,$B$3,$B$4)</f>
        <v/>
      </c>
      <c r="C12" s="5">
        <f>DATEDIF($B$2,DATE(A12,1,1),"y")</f>
        <v/>
      </c>
      <c r="D12" s="9" t="n">
        <v>50000</v>
      </c>
      <c r="E12" s="9" t="n">
        <v>1100000</v>
      </c>
      <c r="F12" s="11">
        <f>F11+D12+E12</f>
        <v/>
      </c>
      <c r="G12" s="6">
        <f>IF(B12&gt;$B$5,"亡くなった後",IF(B12&gt;=$B$7,"3年以内",IF(B12&gt;=$B$6,"3年より前","対象外")))</f>
        <v/>
      </c>
      <c r="H12" s="11">
        <f>IF(ROUNDDOWN(MAX(0,E12-1100000),-3)=0,0,ROUNDDOWN(IF(C12&gt;=18,(ROUNDDOWN(MAX(0,E12-1100000),-3)*LOOKUP(ROUNDDOWN(MAX(0,E12-1100000),-3),{0,2000001,4000001,6000001,10000001,15000001,30000001,45000001},{0.1,0.15,0.2,0.3,0.4,0.45,0.5,0.55})-LOOKUP(ROUNDDOWN(MAX(0,E12-1100000),-3),{0,2000001,4000001,6000001,10000001,15000001,30000001,45000001},{0,100000,300000,900000,1900000,2650000,4150000,6400000})),(ROUNDDOWN(MAX(0,E12-1100000),-3)*LOOKUP(ROUNDDOWN(MAX(0,E12-1100000),-3),{0,2000001,3000001,4000001,6000001,10000001,15000001,30000001},{0.1,0.15,0.2,0.3,0.4,0.45,0.5,0.55})-LOOKUP(ROUNDDOWN(MAX(0,E12-1100000),-3),{0,2000001,3000001,4000001,6000001,10000001,15000001,30000001},{0,100000,250000,650000,1250000,1750000,2500000,4000000}))),-2))</f>
        <v/>
      </c>
    </row>
    <row r="13">
      <c r="A13" s="18">
        <f>YEAR($B$2)+3</f>
        <v/>
      </c>
      <c r="B13" s="17">
        <f>DATE(A13,$B$3,$B$4)</f>
        <v/>
      </c>
      <c r="C13" s="5">
        <f>DATEDIF($B$2,DATE(A13,1,1),"y")</f>
        <v/>
      </c>
      <c r="D13" s="9" t="n">
        <v>50000</v>
      </c>
      <c r="E13" s="9" t="n">
        <v>1100000</v>
      </c>
      <c r="F13" s="11">
        <f>F12+D13+E13</f>
        <v/>
      </c>
      <c r="G13" s="6">
        <f>IF(B13&gt;$B$5,"亡くなった後",IF(B13&gt;=$B$7,"3年以内",IF(B13&gt;=$B$6,"3年より前","対象外")))</f>
        <v/>
      </c>
      <c r="H13" s="11">
        <f>IF(ROUNDDOWN(MAX(0,E13-1100000),-3)=0,0,ROUNDDOWN(IF(C13&gt;=18,(ROUNDDOWN(MAX(0,E13-1100000),-3)*LOOKUP(ROUNDDOWN(MAX(0,E13-1100000),-3),{0,2000001,4000001,6000001,10000001,15000001,30000001,45000001},{0.1,0.15,0.2,0.3,0.4,0.45,0.5,0.55})-LOOKUP(ROUNDDOWN(MAX(0,E13-1100000),-3),{0,2000001,4000001,6000001,10000001,15000001,30000001,45000001},{0,100000,300000,900000,1900000,2650000,4150000,6400000})),(ROUNDDOWN(MAX(0,E13-1100000),-3)*LOOKUP(ROUNDDOWN(MAX(0,E13-1100000),-3),{0,2000001,3000001,4000001,6000001,10000001,15000001,30000001},{0.1,0.15,0.2,0.3,0.4,0.45,0.5,0.55})-LOOKUP(ROUNDDOWN(MAX(0,E13-1100000),-3),{0,2000001,3000001,4000001,6000001,10000001,15000001,30000001},{0,100000,250000,650000,1250000,1750000,2500000,4000000}))),-2))</f>
        <v/>
      </c>
    </row>
    <row r="14">
      <c r="A14" s="18">
        <f>YEAR($B$2)+4</f>
        <v/>
      </c>
      <c r="B14" s="17">
        <f>DATE(A14,$B$3,$B$4)</f>
        <v/>
      </c>
      <c r="C14" s="5">
        <f>DATEDIF($B$2,DATE(A14,1,1),"y")</f>
        <v/>
      </c>
      <c r="D14" s="9" t="n">
        <v>50000</v>
      </c>
      <c r="E14" s="9" t="n">
        <v>1100000</v>
      </c>
      <c r="F14" s="11">
        <f>F13+D14+E14</f>
        <v/>
      </c>
      <c r="G14" s="6">
        <f>IF(B14&gt;$B$5,"亡くなった後",IF(B14&gt;=$B$7,"3年以内",IF(B14&gt;=$B$6,"3年より前","対象外")))</f>
        <v/>
      </c>
      <c r="H14" s="11">
        <f>IF(ROUNDDOWN(MAX(0,E14-1100000),-3)=0,0,ROUNDDOWN(IF(C14&gt;=18,(ROUNDDOWN(MAX(0,E14-1100000),-3)*LOOKUP(ROUNDDOWN(MAX(0,E14-1100000),-3),{0,2000001,4000001,6000001,10000001,15000001,30000001,45000001},{0.1,0.15,0.2,0.3,0.4,0.45,0.5,0.55})-LOOKUP(ROUNDDOWN(MAX(0,E14-1100000),-3),{0,2000001,4000001,6000001,10000001,15000001,30000001,45000001},{0,100000,300000,900000,1900000,2650000,4150000,6400000})),(ROUNDDOWN(MAX(0,E14-1100000),-3)*LOOKUP(ROUNDDOWN(MAX(0,E14-1100000),-3),{0,2000001,3000001,4000001,6000001,10000001,15000001,30000001},{0.1,0.15,0.2,0.3,0.4,0.45,0.5,0.55})-LOOKUP(ROUNDDOWN(MAX(0,E14-1100000),-3),{0,2000001,3000001,4000001,6000001,10000001,15000001,30000001},{0,100000,250000,650000,1250000,1750000,2500000,4000000}))),-2))</f>
        <v/>
      </c>
    </row>
    <row r="15">
      <c r="A15" s="18">
        <f>YEAR($B$2)+5</f>
        <v/>
      </c>
      <c r="B15" s="17">
        <f>DATE(A15,$B$3,$B$4)</f>
        <v/>
      </c>
      <c r="C15" s="5">
        <f>DATEDIF($B$2,DATE(A15,1,1),"y")</f>
        <v/>
      </c>
      <c r="D15" s="9" t="n">
        <v>50000</v>
      </c>
      <c r="E15" s="9" t="n">
        <v>1100000</v>
      </c>
      <c r="F15" s="11">
        <f>F14+D15+E15</f>
        <v/>
      </c>
      <c r="G15" s="6">
        <f>IF(B15&gt;$B$5,"亡くなった後",IF(B15&gt;=$B$7,"3年以内",IF(B15&gt;=$B$6,"3年より前","対象外")))</f>
        <v/>
      </c>
      <c r="H15" s="11">
        <f>IF(ROUNDDOWN(MAX(0,E15-1100000),-3)=0,0,ROUNDDOWN(IF(C15&gt;=18,(ROUNDDOWN(MAX(0,E15-1100000),-3)*LOOKUP(ROUNDDOWN(MAX(0,E15-1100000),-3),{0,2000001,4000001,6000001,10000001,15000001,30000001,45000001},{0.1,0.15,0.2,0.3,0.4,0.45,0.5,0.55})-LOOKUP(ROUNDDOWN(MAX(0,E15-1100000),-3),{0,2000001,4000001,6000001,10000001,15000001,30000001,45000001},{0,100000,300000,900000,1900000,2650000,4150000,6400000})),(ROUNDDOWN(MAX(0,E15-1100000),-3)*LOOKUP(ROUNDDOWN(MAX(0,E15-1100000),-3),{0,2000001,3000001,4000001,6000001,10000001,15000001,30000001},{0.1,0.15,0.2,0.3,0.4,0.45,0.5,0.55})-LOOKUP(ROUNDDOWN(MAX(0,E15-1100000),-3),{0,2000001,3000001,4000001,6000001,10000001,15000001,30000001},{0,100000,250000,650000,1250000,1750000,2500000,4000000}))),-2))</f>
        <v/>
      </c>
    </row>
    <row r="16">
      <c r="A16" s="18">
        <f>YEAR($B$2)+6</f>
        <v/>
      </c>
      <c r="B16" s="17">
        <f>DATE(A16,$B$3,$B$4)</f>
        <v/>
      </c>
      <c r="C16" s="5">
        <f>DATEDIF($B$2,DATE(A16,1,1),"y")</f>
        <v/>
      </c>
      <c r="D16" s="9" t="n">
        <v>50000</v>
      </c>
      <c r="E16" s="9" t="n">
        <v>1100000</v>
      </c>
      <c r="F16" s="11">
        <f>F15+D16+E16</f>
        <v/>
      </c>
      <c r="G16" s="6">
        <f>IF(B16&gt;$B$5,"亡くなった後",IF(B16&gt;=$B$7,"3年以内",IF(B16&gt;=$B$6,"3年より前","対象外")))</f>
        <v/>
      </c>
      <c r="H16" s="11">
        <f>IF(ROUNDDOWN(MAX(0,E16-1100000),-3)=0,0,ROUNDDOWN(IF(C16&gt;=18,(ROUNDDOWN(MAX(0,E16-1100000),-3)*LOOKUP(ROUNDDOWN(MAX(0,E16-1100000),-3),{0,2000001,4000001,6000001,10000001,15000001,30000001,45000001},{0.1,0.15,0.2,0.3,0.4,0.45,0.5,0.55})-LOOKUP(ROUNDDOWN(MAX(0,E16-1100000),-3),{0,2000001,4000001,6000001,10000001,15000001,30000001,45000001},{0,100000,300000,900000,1900000,2650000,4150000,6400000})),(ROUNDDOWN(MAX(0,E16-1100000),-3)*LOOKUP(ROUNDDOWN(MAX(0,E16-1100000),-3),{0,2000001,3000001,4000001,6000001,10000001,15000001,30000001},{0.1,0.15,0.2,0.3,0.4,0.45,0.5,0.55})-LOOKUP(ROUNDDOWN(MAX(0,E16-1100000),-3),{0,2000001,3000001,4000001,6000001,10000001,15000001,30000001},{0,100000,250000,650000,1250000,1750000,2500000,4000000}))),-2))</f>
        <v/>
      </c>
    </row>
    <row r="17">
      <c r="A17" s="18">
        <f>YEAR($B$2)+7</f>
        <v/>
      </c>
      <c r="B17" s="17">
        <f>DATE(A17,$B$3,$B$4)</f>
        <v/>
      </c>
      <c r="C17" s="5">
        <f>DATEDIF($B$2,DATE(A17,1,1),"y")</f>
        <v/>
      </c>
      <c r="D17" s="9" t="n">
        <v>50000</v>
      </c>
      <c r="E17" s="9" t="n">
        <v>1100000</v>
      </c>
      <c r="F17" s="11">
        <f>F16+D17+E17</f>
        <v/>
      </c>
      <c r="G17" s="6">
        <f>IF(B17&gt;$B$5,"亡くなった後",IF(B17&gt;=$B$7,"3年以内",IF(B17&gt;=$B$6,"3年より前","対象外")))</f>
        <v/>
      </c>
      <c r="H17" s="11">
        <f>IF(ROUNDDOWN(MAX(0,E17-1100000),-3)=0,0,ROUNDDOWN(IF(C17&gt;=18,(ROUNDDOWN(MAX(0,E17-1100000),-3)*LOOKUP(ROUNDDOWN(MAX(0,E17-1100000),-3),{0,2000001,4000001,6000001,10000001,15000001,30000001,45000001},{0.1,0.15,0.2,0.3,0.4,0.45,0.5,0.55})-LOOKUP(ROUNDDOWN(MAX(0,E17-1100000),-3),{0,2000001,4000001,6000001,10000001,15000001,30000001,45000001},{0,100000,300000,900000,1900000,2650000,4150000,6400000})),(ROUNDDOWN(MAX(0,E17-1100000),-3)*LOOKUP(ROUNDDOWN(MAX(0,E17-1100000),-3),{0,2000001,3000001,4000001,6000001,10000001,15000001,30000001},{0.1,0.15,0.2,0.3,0.4,0.45,0.5,0.55})-LOOKUP(ROUNDDOWN(MAX(0,E17-1100000),-3),{0,2000001,3000001,4000001,6000001,10000001,15000001,30000001},{0,100000,250000,650000,1250000,1750000,2500000,4000000}))),-2))</f>
        <v/>
      </c>
    </row>
    <row r="18">
      <c r="A18" s="18">
        <f>YEAR($B$2)+8</f>
        <v/>
      </c>
      <c r="B18" s="17">
        <f>DATE(A18,$B$3,$B$4)</f>
        <v/>
      </c>
      <c r="C18" s="5">
        <f>DATEDIF($B$2,DATE(A18,1,1),"y")</f>
        <v/>
      </c>
      <c r="D18" s="9" t="n">
        <v>50000</v>
      </c>
      <c r="E18" s="9" t="n">
        <v>1100000</v>
      </c>
      <c r="F18" s="11">
        <f>F17+D18+E18</f>
        <v/>
      </c>
      <c r="G18" s="6">
        <f>IF(B18&gt;$B$5,"亡くなった後",IF(B18&gt;=$B$7,"3年以内",IF(B18&gt;=$B$6,"3年より前","対象外")))</f>
        <v/>
      </c>
      <c r="H18" s="11">
        <f>IF(ROUNDDOWN(MAX(0,E18-1100000),-3)=0,0,ROUNDDOWN(IF(C18&gt;=18,(ROUNDDOWN(MAX(0,E18-1100000),-3)*LOOKUP(ROUNDDOWN(MAX(0,E18-1100000),-3),{0,2000001,4000001,6000001,10000001,15000001,30000001,45000001},{0.1,0.15,0.2,0.3,0.4,0.45,0.5,0.55})-LOOKUP(ROUNDDOWN(MAX(0,E18-1100000),-3),{0,2000001,4000001,6000001,10000001,15000001,30000001,45000001},{0,100000,300000,900000,1900000,2650000,4150000,6400000})),(ROUNDDOWN(MAX(0,E18-1100000),-3)*LOOKUP(ROUNDDOWN(MAX(0,E18-1100000),-3),{0,2000001,3000001,4000001,6000001,10000001,15000001,30000001},{0.1,0.15,0.2,0.3,0.4,0.45,0.5,0.55})-LOOKUP(ROUNDDOWN(MAX(0,E18-1100000),-3),{0,2000001,3000001,4000001,6000001,10000001,15000001,30000001},{0,100000,250000,650000,1250000,1750000,2500000,4000000}))),-2))</f>
        <v/>
      </c>
    </row>
    <row r="19">
      <c r="A19" s="18">
        <f>YEAR($B$2)+9</f>
        <v/>
      </c>
      <c r="B19" s="17">
        <f>DATE(A19,$B$3,$B$4)</f>
        <v/>
      </c>
      <c r="C19" s="5">
        <f>DATEDIF($B$2,DATE(A19,1,1),"y")</f>
        <v/>
      </c>
      <c r="D19" s="9" t="n">
        <v>50000</v>
      </c>
      <c r="E19" s="9" t="n">
        <v>1100000</v>
      </c>
      <c r="F19" s="11">
        <f>F18+D19+E19</f>
        <v/>
      </c>
      <c r="G19" s="6">
        <f>IF(B19&gt;$B$5,"亡くなった後",IF(B19&gt;=$B$7,"3年以内",IF(B19&gt;=$B$6,"3年より前","対象外")))</f>
        <v/>
      </c>
      <c r="H19" s="11">
        <f>IF(ROUNDDOWN(MAX(0,E19-1100000),-3)=0,0,ROUNDDOWN(IF(C19&gt;=18,(ROUNDDOWN(MAX(0,E19-1100000),-3)*LOOKUP(ROUNDDOWN(MAX(0,E19-1100000),-3),{0,2000001,4000001,6000001,10000001,15000001,30000001,45000001},{0.1,0.15,0.2,0.3,0.4,0.45,0.5,0.55})-LOOKUP(ROUNDDOWN(MAX(0,E19-1100000),-3),{0,2000001,4000001,6000001,10000001,15000001,30000001,45000001},{0,100000,300000,900000,1900000,2650000,4150000,6400000})),(ROUNDDOWN(MAX(0,E19-1100000),-3)*LOOKUP(ROUNDDOWN(MAX(0,E19-1100000),-3),{0,2000001,3000001,4000001,6000001,10000001,15000001,30000001},{0.1,0.15,0.2,0.3,0.4,0.45,0.5,0.55})-LOOKUP(ROUNDDOWN(MAX(0,E19-1100000),-3),{0,2000001,3000001,4000001,6000001,10000001,15000001,30000001},{0,100000,250000,650000,1250000,1750000,2500000,4000000}))),-2))</f>
        <v/>
      </c>
    </row>
    <row r="20">
      <c r="A20" s="18">
        <f>YEAR($B$2)+10</f>
        <v/>
      </c>
      <c r="B20" s="17">
        <f>DATE(A20,$B$3,$B$4)</f>
        <v/>
      </c>
      <c r="C20" s="5">
        <f>DATEDIF($B$2,DATE(A20,1,1),"y")</f>
        <v/>
      </c>
      <c r="D20" s="9" t="n">
        <v>50000</v>
      </c>
      <c r="E20" s="9" t="n">
        <v>1100000</v>
      </c>
      <c r="F20" s="11">
        <f>F19+D20+E20</f>
        <v/>
      </c>
      <c r="G20" s="6">
        <f>IF(B20&gt;$B$5,"亡くなった後",IF(B20&gt;=$B$7,"3年以内",IF(B20&gt;=$B$6,"3年より前","対象外")))</f>
        <v/>
      </c>
      <c r="H20" s="11">
        <f>IF(ROUNDDOWN(MAX(0,E20-1100000),-3)=0,0,ROUNDDOWN(IF(C20&gt;=18,(ROUNDDOWN(MAX(0,E20-1100000),-3)*LOOKUP(ROUNDDOWN(MAX(0,E20-1100000),-3),{0,2000001,4000001,6000001,10000001,15000001,30000001,45000001},{0.1,0.15,0.2,0.3,0.4,0.45,0.5,0.55})-LOOKUP(ROUNDDOWN(MAX(0,E20-1100000),-3),{0,2000001,4000001,6000001,10000001,15000001,30000001,45000001},{0,100000,300000,900000,1900000,2650000,4150000,6400000})),(ROUNDDOWN(MAX(0,E20-1100000),-3)*LOOKUP(ROUNDDOWN(MAX(0,E20-1100000),-3),{0,2000001,3000001,4000001,6000001,10000001,15000001,30000001},{0.1,0.15,0.2,0.3,0.4,0.45,0.5,0.55})-LOOKUP(ROUNDDOWN(MAX(0,E20-1100000),-3),{0,2000001,3000001,4000001,6000001,10000001,15000001,30000001},{0,100000,250000,650000,1250000,1750000,2500000,4000000}))),-2))</f>
        <v/>
      </c>
    </row>
    <row r="21">
      <c r="A21" s="18">
        <f>YEAR($B$2)+11</f>
        <v/>
      </c>
      <c r="B21" s="17">
        <f>DATE(A21,$B$3,$B$4)</f>
        <v/>
      </c>
      <c r="C21" s="5">
        <f>DATEDIF($B$2,DATE(A21,1,1),"y")</f>
        <v/>
      </c>
      <c r="D21" s="9" t="n">
        <v>50000</v>
      </c>
      <c r="E21" s="9" t="n">
        <v>1100000</v>
      </c>
      <c r="F21" s="11">
        <f>F20+D21+E21</f>
        <v/>
      </c>
      <c r="G21" s="6">
        <f>IF(B21&gt;$B$5,"亡くなった後",IF(B21&gt;=$B$7,"3年以内",IF(B21&gt;=$B$6,"3年より前","対象外")))</f>
        <v/>
      </c>
      <c r="H21" s="11">
        <f>IF(ROUNDDOWN(MAX(0,E21-1100000),-3)=0,0,ROUNDDOWN(IF(C21&gt;=18,(ROUNDDOWN(MAX(0,E21-1100000),-3)*LOOKUP(ROUNDDOWN(MAX(0,E21-1100000),-3),{0,2000001,4000001,6000001,10000001,15000001,30000001,45000001},{0.1,0.15,0.2,0.3,0.4,0.45,0.5,0.55})-LOOKUP(ROUNDDOWN(MAX(0,E21-1100000),-3),{0,2000001,4000001,6000001,10000001,15000001,30000001,45000001},{0,100000,300000,900000,1900000,2650000,4150000,6400000})),(ROUNDDOWN(MAX(0,E21-1100000),-3)*LOOKUP(ROUNDDOWN(MAX(0,E21-1100000),-3),{0,2000001,3000001,4000001,6000001,10000001,15000001,30000001},{0.1,0.15,0.2,0.3,0.4,0.45,0.5,0.55})-LOOKUP(ROUNDDOWN(MAX(0,E21-1100000),-3),{0,2000001,3000001,4000001,6000001,10000001,15000001,30000001},{0,100000,250000,650000,1250000,1750000,2500000,4000000}))),-2))</f>
        <v/>
      </c>
    </row>
    <row r="22">
      <c r="A22" s="18">
        <f>YEAR($B$2)+12</f>
        <v/>
      </c>
      <c r="B22" s="17">
        <f>DATE(A22,$B$3,$B$4)</f>
        <v/>
      </c>
      <c r="C22" s="5">
        <f>DATEDIF($B$2,DATE(A22,1,1),"y")</f>
        <v/>
      </c>
      <c r="D22" s="9" t="n">
        <v>50000</v>
      </c>
      <c r="E22" s="9" t="n">
        <v>1100000</v>
      </c>
      <c r="F22" s="11">
        <f>F21+D22+E22</f>
        <v/>
      </c>
      <c r="G22" s="6">
        <f>IF(B22&gt;$B$5,"亡くなった後",IF(B22&gt;=$B$7,"3年以内",IF(B22&gt;=$B$6,"3年より前","対象外")))</f>
        <v/>
      </c>
      <c r="H22" s="11">
        <f>IF(ROUNDDOWN(MAX(0,E22-1100000),-3)=0,0,ROUNDDOWN(IF(C22&gt;=18,(ROUNDDOWN(MAX(0,E22-1100000),-3)*LOOKUP(ROUNDDOWN(MAX(0,E22-1100000),-3),{0,2000001,4000001,6000001,10000001,15000001,30000001,45000001},{0.1,0.15,0.2,0.3,0.4,0.45,0.5,0.55})-LOOKUP(ROUNDDOWN(MAX(0,E22-1100000),-3),{0,2000001,4000001,6000001,10000001,15000001,30000001,45000001},{0,100000,300000,900000,1900000,2650000,4150000,6400000})),(ROUNDDOWN(MAX(0,E22-1100000),-3)*LOOKUP(ROUNDDOWN(MAX(0,E22-1100000),-3),{0,2000001,3000001,4000001,6000001,10000001,15000001,30000001},{0.1,0.15,0.2,0.3,0.4,0.45,0.5,0.55})-LOOKUP(ROUNDDOWN(MAX(0,E22-1100000),-3),{0,2000001,3000001,4000001,6000001,10000001,15000001,30000001},{0,100000,250000,650000,1250000,1750000,2500000,4000000}))),-2))</f>
        <v/>
      </c>
    </row>
    <row r="23">
      <c r="A23" s="18">
        <f>YEAR($B$2)+13</f>
        <v/>
      </c>
      <c r="B23" s="17">
        <f>DATE(A23,$B$3,$B$4)</f>
        <v/>
      </c>
      <c r="C23" s="5">
        <f>DATEDIF($B$2,DATE(A23,1,1),"y")</f>
        <v/>
      </c>
      <c r="D23" s="9" t="n">
        <v>50000</v>
      </c>
      <c r="E23" s="9" t="n">
        <v>1100000</v>
      </c>
      <c r="F23" s="11">
        <f>F22+D23+E23</f>
        <v/>
      </c>
      <c r="G23" s="6">
        <f>IF(B23&gt;$B$5,"亡くなった後",IF(B23&gt;=$B$7,"3年以内",IF(B23&gt;=$B$6,"3年より前","対象外")))</f>
        <v/>
      </c>
      <c r="H23" s="11">
        <f>IF(ROUNDDOWN(MAX(0,E23-1100000),-3)=0,0,ROUNDDOWN(IF(C23&gt;=18,(ROUNDDOWN(MAX(0,E23-1100000),-3)*LOOKUP(ROUNDDOWN(MAX(0,E23-1100000),-3),{0,2000001,4000001,6000001,10000001,15000001,30000001,45000001},{0.1,0.15,0.2,0.3,0.4,0.45,0.5,0.55})-LOOKUP(ROUNDDOWN(MAX(0,E23-1100000),-3),{0,2000001,4000001,6000001,10000001,15000001,30000001,45000001},{0,100000,300000,900000,1900000,2650000,4150000,6400000})),(ROUNDDOWN(MAX(0,E23-1100000),-3)*LOOKUP(ROUNDDOWN(MAX(0,E23-1100000),-3),{0,2000001,3000001,4000001,6000001,10000001,15000001,30000001},{0.1,0.15,0.2,0.3,0.4,0.45,0.5,0.55})-LOOKUP(ROUNDDOWN(MAX(0,E23-1100000),-3),{0,2000001,3000001,4000001,6000001,10000001,15000001,30000001},{0,100000,250000,650000,1250000,1750000,2500000,4000000}))),-2))</f>
        <v/>
      </c>
    </row>
    <row r="24">
      <c r="A24" s="18">
        <f>YEAR($B$2)+14</f>
        <v/>
      </c>
      <c r="B24" s="17">
        <f>DATE(A24,$B$3,$B$4)</f>
        <v/>
      </c>
      <c r="C24" s="5">
        <f>DATEDIF($B$2,DATE(A24,1,1),"y")</f>
        <v/>
      </c>
      <c r="D24" s="9" t="n">
        <v>50000</v>
      </c>
      <c r="E24" s="9" t="n">
        <v>1100000</v>
      </c>
      <c r="F24" s="11">
        <f>F23+D24+E24</f>
        <v/>
      </c>
      <c r="G24" s="6">
        <f>IF(B24&gt;$B$5,"亡くなった後",IF(B24&gt;=$B$7,"3年以内",IF(B24&gt;=$B$6,"3年より前","対象外")))</f>
        <v/>
      </c>
      <c r="H24" s="11">
        <f>IF(ROUNDDOWN(MAX(0,E24-1100000),-3)=0,0,ROUNDDOWN(IF(C24&gt;=18,(ROUNDDOWN(MAX(0,E24-1100000),-3)*LOOKUP(ROUNDDOWN(MAX(0,E24-1100000),-3),{0,2000001,4000001,6000001,10000001,15000001,30000001,45000001},{0.1,0.15,0.2,0.3,0.4,0.45,0.5,0.55})-LOOKUP(ROUNDDOWN(MAX(0,E24-1100000),-3),{0,2000001,4000001,6000001,10000001,15000001,30000001,45000001},{0,100000,300000,900000,1900000,2650000,4150000,6400000})),(ROUNDDOWN(MAX(0,E24-1100000),-3)*LOOKUP(ROUNDDOWN(MAX(0,E24-1100000),-3),{0,2000001,3000001,4000001,6000001,10000001,15000001,30000001},{0.1,0.15,0.2,0.3,0.4,0.45,0.5,0.55})-LOOKUP(ROUNDDOWN(MAX(0,E24-1100000),-3),{0,2000001,3000001,4000001,6000001,10000001,15000001,30000001},{0,100000,250000,650000,1250000,1750000,2500000,4000000}))),-2))</f>
        <v/>
      </c>
    </row>
    <row r="25">
      <c r="A25" s="18">
        <f>YEAR($B$2)+15</f>
        <v/>
      </c>
      <c r="B25" s="17">
        <f>DATE(A25,$B$3,$B$4)</f>
        <v/>
      </c>
      <c r="C25" s="5">
        <f>DATEDIF($B$2,DATE(A25,1,1),"y")</f>
        <v/>
      </c>
      <c r="D25" s="9" t="n">
        <v>50000</v>
      </c>
      <c r="E25" s="9" t="n">
        <v>1100000</v>
      </c>
      <c r="F25" s="11">
        <f>F24+D25+E25</f>
        <v/>
      </c>
      <c r="G25" s="6">
        <f>IF(B25&gt;$B$5,"亡くなった後",IF(B25&gt;=$B$7,"3年以内",IF(B25&gt;=$B$6,"3年より前","対象外")))</f>
        <v/>
      </c>
      <c r="H25" s="11">
        <f>IF(ROUNDDOWN(MAX(0,E25-1100000),-3)=0,0,ROUNDDOWN(IF(C25&gt;=18,(ROUNDDOWN(MAX(0,E25-1100000),-3)*LOOKUP(ROUNDDOWN(MAX(0,E25-1100000),-3),{0,2000001,4000001,6000001,10000001,15000001,30000001,45000001},{0.1,0.15,0.2,0.3,0.4,0.45,0.5,0.55})-LOOKUP(ROUNDDOWN(MAX(0,E25-1100000),-3),{0,2000001,4000001,6000001,10000001,15000001,30000001,45000001},{0,100000,300000,900000,1900000,2650000,4150000,6400000})),(ROUNDDOWN(MAX(0,E25-1100000),-3)*LOOKUP(ROUNDDOWN(MAX(0,E25-1100000),-3),{0,2000001,3000001,4000001,6000001,10000001,15000001,30000001},{0.1,0.15,0.2,0.3,0.4,0.45,0.5,0.55})-LOOKUP(ROUNDDOWN(MAX(0,E25-1100000),-3),{0,2000001,3000001,4000001,6000001,10000001,15000001,30000001},{0,100000,250000,650000,1250000,1750000,2500000,4000000}))),-2))</f>
        <v/>
      </c>
    </row>
    <row r="26">
      <c r="A26" s="18">
        <f>YEAR($B$2)+16</f>
        <v/>
      </c>
      <c r="B26" s="17">
        <f>DATE(A26,$B$3,$B$4)</f>
        <v/>
      </c>
      <c r="C26" s="5">
        <f>DATEDIF($B$2,DATE(A26,1,1),"y")</f>
        <v/>
      </c>
      <c r="D26" s="9" t="n">
        <v>50000</v>
      </c>
      <c r="E26" s="9" t="n">
        <v>1100000</v>
      </c>
      <c r="F26" s="11">
        <f>F25+D26+E26</f>
        <v/>
      </c>
      <c r="G26" s="6">
        <f>IF(B26&gt;$B$5,"亡くなった後",IF(B26&gt;=$B$7,"3年以内",IF(B26&gt;=$B$6,"3年より前","対象外")))</f>
        <v/>
      </c>
      <c r="H26" s="11">
        <f>IF(ROUNDDOWN(MAX(0,E26-1100000),-3)=0,0,ROUNDDOWN(IF(C26&gt;=18,(ROUNDDOWN(MAX(0,E26-1100000),-3)*LOOKUP(ROUNDDOWN(MAX(0,E26-1100000),-3),{0,2000001,4000001,6000001,10000001,15000001,30000001,45000001},{0.1,0.15,0.2,0.3,0.4,0.45,0.5,0.55})-LOOKUP(ROUNDDOWN(MAX(0,E26-1100000),-3),{0,2000001,4000001,6000001,10000001,15000001,30000001,45000001},{0,100000,300000,900000,1900000,2650000,4150000,6400000})),(ROUNDDOWN(MAX(0,E26-1100000),-3)*LOOKUP(ROUNDDOWN(MAX(0,E26-1100000),-3),{0,2000001,3000001,4000001,6000001,10000001,15000001,30000001},{0.1,0.15,0.2,0.3,0.4,0.45,0.5,0.55})-LOOKUP(ROUNDDOWN(MAX(0,E26-1100000),-3),{0,2000001,3000001,4000001,6000001,10000001,15000001,30000001},{0,100000,250000,650000,1250000,1750000,2500000,4000000}))),-2))</f>
        <v/>
      </c>
    </row>
    <row r="27">
      <c r="A27" s="18">
        <f>YEAR($B$2)+17</f>
        <v/>
      </c>
      <c r="B27" s="17">
        <f>DATE(A27,$B$3,$B$4)</f>
        <v/>
      </c>
      <c r="C27" s="5">
        <f>DATEDIF($B$2,DATE(A27,1,1),"y")</f>
        <v/>
      </c>
      <c r="D27" s="9" t="n">
        <v>50000</v>
      </c>
      <c r="E27" s="9" t="n">
        <v>1100000</v>
      </c>
      <c r="F27" s="11">
        <f>F26+D27+E27</f>
        <v/>
      </c>
      <c r="G27" s="6">
        <f>IF(B27&gt;$B$5,"亡くなった後",IF(B27&gt;=$B$7,"3年以内",IF(B27&gt;=$B$6,"3年より前","対象外")))</f>
        <v/>
      </c>
      <c r="H27" s="11">
        <f>IF(ROUNDDOWN(MAX(0,E27-1100000),-3)=0,0,ROUNDDOWN(IF(C27&gt;=18,(ROUNDDOWN(MAX(0,E27-1100000),-3)*LOOKUP(ROUNDDOWN(MAX(0,E27-1100000),-3),{0,2000001,4000001,6000001,10000001,15000001,30000001,45000001},{0.1,0.15,0.2,0.3,0.4,0.45,0.5,0.55})-LOOKUP(ROUNDDOWN(MAX(0,E27-1100000),-3),{0,2000001,4000001,6000001,10000001,15000001,30000001,45000001},{0,100000,300000,900000,1900000,2650000,4150000,6400000})),(ROUNDDOWN(MAX(0,E27-1100000),-3)*LOOKUP(ROUNDDOWN(MAX(0,E27-1100000),-3),{0,2000001,3000001,4000001,6000001,10000001,15000001,30000001},{0.1,0.15,0.2,0.3,0.4,0.45,0.5,0.55})-LOOKUP(ROUNDDOWN(MAX(0,E27-1100000),-3),{0,2000001,3000001,4000001,6000001,10000001,15000001,30000001},{0,100000,250000,650000,1250000,1750000,2500000,4000000}))),-2))</f>
        <v/>
      </c>
    </row>
    <row r="28">
      <c r="A28" s="18">
        <f>YEAR($B$2)+18</f>
        <v/>
      </c>
      <c r="B28" s="17">
        <f>DATE(A28,$B$3,$B$4)</f>
        <v/>
      </c>
      <c r="C28" s="5">
        <f>DATEDIF($B$2,DATE(A28,1,1),"y")</f>
        <v/>
      </c>
      <c r="D28" s="9" t="n">
        <v>50000</v>
      </c>
      <c r="E28" s="9" t="n">
        <v>1100000</v>
      </c>
      <c r="F28" s="11">
        <f>F27+D28+E28</f>
        <v/>
      </c>
      <c r="G28" s="6">
        <f>IF(B28&gt;$B$5,"亡くなった後",IF(B28&gt;=$B$7,"3年以内",IF(B28&gt;=$B$6,"3年より前","対象外")))</f>
        <v/>
      </c>
      <c r="H28" s="11">
        <f>IF(ROUNDDOWN(MAX(0,E28-1100000),-3)=0,0,ROUNDDOWN(IF(C28&gt;=18,(ROUNDDOWN(MAX(0,E28-1100000),-3)*LOOKUP(ROUNDDOWN(MAX(0,E28-1100000),-3),{0,2000001,4000001,6000001,10000001,15000001,30000001,45000001},{0.1,0.15,0.2,0.3,0.4,0.45,0.5,0.55})-LOOKUP(ROUNDDOWN(MAX(0,E28-1100000),-3),{0,2000001,4000001,6000001,10000001,15000001,30000001,45000001},{0,100000,300000,900000,1900000,2650000,4150000,6400000})),(ROUNDDOWN(MAX(0,E28-1100000),-3)*LOOKUP(ROUNDDOWN(MAX(0,E28-1100000),-3),{0,2000001,3000001,4000001,6000001,10000001,15000001,30000001},{0.1,0.15,0.2,0.3,0.4,0.45,0.5,0.55})-LOOKUP(ROUNDDOWN(MAX(0,E28-1100000),-3),{0,2000001,3000001,4000001,6000001,10000001,15000001,30000001},{0,100000,250000,650000,1250000,1750000,2500000,4000000}))),-2))</f>
        <v/>
      </c>
    </row>
    <row r="30">
      <c r="A30" s="2" t="inlineStr">
        <is>
          <t>お年玉の合計（子の財産）</t>
        </is>
      </c>
      <c r="E30" s="11">
        <f>SUM(D11:D28)</f>
        <v/>
      </c>
    </row>
    <row r="31">
      <c r="A31" s="2" t="inlineStr">
        <is>
          <t>親が入れた額の合計</t>
        </is>
      </c>
      <c r="E31" s="11">
        <f>SUMIFS($E$11:$E$28,$B$11:$B$28,"&lt;="&amp;$B$5)</f>
        <v/>
      </c>
    </row>
    <row r="32">
      <c r="A32" s="2" t="inlineStr">
        <is>
          <t>名義預金とみられた場合: 親の遺産に入る額</t>
        </is>
      </c>
      <c r="E32" s="10">
        <f>E31</f>
        <v/>
      </c>
    </row>
    <row r="33">
      <c r="A33" s="2" t="inlineStr">
        <is>
          <t>贈与が成り立っていた場合: 3年以内の分</t>
        </is>
      </c>
      <c r="E33" s="11">
        <f>SUMIFS($E$11:$E$28,$G$11:$G$28,"3年以内")</f>
        <v/>
      </c>
    </row>
    <row r="34">
      <c r="A34" s="2" t="inlineStr">
        <is>
          <t>贈与が成り立っていた場合: 3年より前の加算対象</t>
        </is>
      </c>
      <c r="E34" s="11">
        <f>SUMIFS($E$11:$E$28,$G$11:$G$28,"3年より前")</f>
        <v/>
      </c>
    </row>
    <row r="35">
      <c r="A35" s="2" t="inlineStr">
        <is>
          <t>贈与が成り立っていた場合: 遺産に足し戻す額</t>
        </is>
      </c>
      <c r="E35" s="10">
        <f>E33+MAX(0,E34-IF($B$8="引く",1000000,0))</f>
        <v/>
      </c>
    </row>
    <row r="36">
      <c r="A36" s="2" t="inlineStr">
        <is>
          <t>祖父母が入れて、孫が相続で何も受け取らない場合</t>
        </is>
      </c>
      <c r="E36" s="10" t="n">
        <v>0</v>
      </c>
    </row>
    <row r="37">
      <c r="A37" s="2" t="inlineStr">
        <is>
          <t>誤った数え方: 18年分の合計を1年分として出した贈与税</t>
        </is>
      </c>
      <c r="E37" s="11">
        <f>IF(ROUNDDOWN(MAX(0,E31-1100000),-3)=0,0,ROUNDDOWN(IF(FALSE,(ROUNDDOWN(MAX(0,E31-1100000),-3)*LOOKUP(ROUNDDOWN(MAX(0,E31-1100000),-3),{0,2000001,4000001,6000001,10000001,15000001,30000001,45000001},{0.1,0.15,0.2,0.3,0.4,0.45,0.5,0.55})-LOOKUP(ROUNDDOWN(MAX(0,E31-1100000),-3),{0,2000001,4000001,6000001,10000001,15000001,30000001,45000001},{0,100000,300000,900000,1900000,2650000,4150000,6400000})),(ROUNDDOWN(MAX(0,E31-1100000),-3)*LOOKUP(ROUNDDOWN(MAX(0,E31-1100000),-3),{0,2000001,3000001,4000001,6000001,10000001,15000001,30000001},{0.1,0.15,0.2,0.3,0.4,0.45,0.5,0.55})-LOOKUP(ROUNDDOWN(MAX(0,E31-1100000),-3),{0,2000001,3000001,4000001,6000001,10000001,15000001,30000001},{0,100000,250000,650000,1250000,1750000,2500000,4000000}))),-2))</f>
        <v/>
      </c>
    </row>
    <row r="38">
      <c r="A38" s="2" t="inlineStr">
        <is>
          <t>正しい数え方: 1年ごとの贈与税の合計</t>
        </is>
      </c>
      <c r="E38" s="11">
        <f>SUM(H11:H28)</f>
        <v/>
      </c>
    </row>
    <row r="40">
      <c r="A40" t="inlineStr">
        <is>
          <t>名義預金: 親のお金を子の名義で預け、親が通帳や印鑑を持って管理していると、名義が子でも親の財産として相続税の計算に入る（国税庁 誤りやすい事例⑥）。</t>
        </is>
      </c>
    </row>
    <row r="41">
      <c r="A41" t="inlineStr">
        <is>
          <t>贈与が成り立っていた場合でも、相続で財産を受け取る子への贈与は、加算対象期間のものが相続税の計算に足し戻される（国税庁 No.4161）。</t>
        </is>
      </c>
    </row>
    <row r="42">
      <c r="A42" t="inlineStr">
        <is>
          <t>加算対象期間: 亡くなった日が2026年12月31日までは3年、2027年1月1日〜2030年12月31日は2024年1月1日から、2031年1月1日以後は7年。</t>
        </is>
      </c>
    </row>
    <row r="43">
      <c r="A43" t="inlineStr">
        <is>
          <t>2027年1月2日以後に亡くなった場合、3年より前の加算対象から総額100万円までは足さない。</t>
        </is>
      </c>
    </row>
    <row r="44">
      <c r="A44" t="inlineStr">
        <is>
          <t>お年玉は子が受け取った子のお金なので、誰が通帳を持っていても親の遺産の計算には入れていない。</t>
        </is>
      </c>
    </row>
    <row r="45">
      <c r="A45" t="inlineStr">
        <is>
          <t>足し戻したあとに相続税がかかるかは、遺産の総額と相続人の数で決まる（基礎控除は3,000万円＋600万円×法定相続人の数、No.4152）。この表では計算していない。</t>
        </is>
      </c>
    </row>
  </sheetData>
  <conditionalFormatting sqref="G11:G28">
    <cfRule type="expression" priority="1" dxfId="0">
      <formula>G11="3年以内"</formula>
    </cfRule>
    <cfRule type="expression" priority="2" dxfId="2">
      <formula>G11="3年より前"</formula>
    </cfRule>
  </conditionalFormatting>
  <conditionalFormatting sqref="H11:H28">
    <cfRule type="expression" priority="3" dxfId="0">
      <formula>H11&gt;0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1_今年のお年玉 の黄色いセルを埋める。B2に子の生年月日、B3に受け取る年、8行目から下に渡した人・続柄・種類・額を1人1行で入れる。</t>
        </is>
      </c>
    </row>
    <row r="4">
      <c r="A4" t="inlineStr">
        <is>
          <t>合計、110万円まであといくらか、贈与として数えたときの税が出る。税が0円なら緑、出たら赤になる。</t>
        </is>
      </c>
    </row>
    <row r="5">
      <c r="A5" t="inlineStr">
        <is>
          <t>2_額ごとの税 は、1年に受け取る合計ごとの贈与税。A列の額は書き換えてよい。</t>
        </is>
      </c>
    </row>
    <row r="6">
      <c r="A6" t="inlineStr">
        <is>
          <t>3_口座の18年 は、子ども名義の口座に毎年入れたお金を、お年玉と親が入れた額に分けて入れる。B5に親が亡くなった日を仮に置くと、</t>
        </is>
      </c>
    </row>
    <row r="7">
      <c r="A7" t="inlineStr">
        <is>
          <t>名義預金とみられた場合に親の遺産に入る額と、贈与が成り立っていた場合に足し戻す額が出る。</t>
        </is>
      </c>
    </row>
    <row r="8">
      <c r="A8" t="inlineStr"/>
    </row>
    <row r="9">
      <c r="A9" t="inlineStr">
        <is>
          <t>贈与税の計算（暦年課税）: 1年に受け取った額の合計−110万円を千円未満で切り捨て、速算表の税率を掛けて控除額を引き、百円未満を切り捨てる。</t>
        </is>
      </c>
    </row>
    <row r="10">
      <c r="A10" t="inlineStr">
        <is>
          <t>一般税率: 200万円以下10%、300万円以下15%（控除10万円）、400万円以下20%（25万円）、600万円以下30%（65万円）、</t>
        </is>
      </c>
    </row>
    <row r="11">
      <c r="A11" t="inlineStr">
        <is>
          <t>1,000万円以下40%（125万円）、1,500万円以下45%（175万円）、3,000万円以下50%（250万円）、3,000万円超55%（400万円）。</t>
        </is>
      </c>
    </row>
    <row r="12">
      <c r="A12" t="inlineStr">
        <is>
          <t>特例税率: 200万円以下10%、400万円以下15%（10万円）、600万円以下20%（30万円）、1,000万円以下30%（90万円）、</t>
        </is>
      </c>
    </row>
    <row r="13">
      <c r="A13" t="inlineStr">
        <is>
          <t>1,500万円以下40%（190万円）、3,000万円以下45%（265万円）、4,500万円以下50%（415万円）、4,500万円超55%（640万円）。</t>
        </is>
      </c>
    </row>
    <row r="14">
      <c r="A14" t="inlineStr">
        <is>
          <t>一般と特例が同じ年に混ざるときは、全部を一般税率で出した税×一般の割合＋全部を特例税率で出した税×特例の割合（No.4408）。</t>
        </is>
      </c>
    </row>
    <row r="15">
      <c r="A15" t="inlineStr"/>
    </row>
    <row r="16">
      <c r="A16" t="inlineStr">
        <is>
          <t>この表で扱わないもの: 預金の利息とその税、相続税そのものの額、相続時精算課税、教育資金・結婚子育て資金の一括贈与の非課税、児童手当の扱い。</t>
        </is>
      </c>
    </row>
    <row r="17">
      <c r="A17" t="inlineStr"/>
    </row>
    <row r="18">
      <c r="A18" t="inlineStr">
        <is>
          <t>出典（どれも2026年10月6日に確認）</t>
        </is>
      </c>
    </row>
    <row r="19">
      <c r="A19" t="inlineStr">
        <is>
          <t>相続税法 第21条の3 https://laws.e-gov.go.jp/law/325AC0000000073</t>
        </is>
      </c>
    </row>
    <row r="20">
      <c r="A20" t="inlineStr">
        <is>
          <t>相続税法基本通達 21の3-3〜21の3-10 https://www.nta.go.jp/law/tsutatsu/kihon/sisan/sozoku2/02/10.htm</t>
        </is>
      </c>
    </row>
    <row r="21">
      <c r="A21" t="inlineStr">
        <is>
          <t>国税庁 No.4402 贈与税がかかる場合 https://www.nta.go.jp/taxes/shiraberu/taxanswer/zoyo/4402.htm</t>
        </is>
      </c>
    </row>
    <row r="22">
      <c r="A22" t="inlineStr">
        <is>
          <t>国税庁 No.4402 Q&amp;A https://www.nta.go.jp/taxes/shiraberu/taxanswer/zoyo/4402_qa.htm</t>
        </is>
      </c>
    </row>
    <row r="23">
      <c r="A23" t="inlineStr">
        <is>
          <t>国税庁 No.4405 贈与税がかからない場合 https://www.nta.go.jp/taxes/shiraberu/taxanswer/zoyo/4405.htm</t>
        </is>
      </c>
    </row>
    <row r="24">
      <c r="A24" t="inlineStr">
        <is>
          <t>国税庁 No.4408 贈与税の計算と税率（暦年課税） https://www.nta.go.jp/taxes/shiraberu/taxanswer/zoyo/4408.htm</t>
        </is>
      </c>
    </row>
    <row r="25">
      <c r="A25" t="inlineStr">
        <is>
          <t>国税庁 No.4161 贈与財産の加算と税額控除（暦年課税） https://www.nta.go.jp/taxes/shiraberu/taxanswer/sozoku/4161.htm</t>
        </is>
      </c>
    </row>
    <row r="26">
      <c r="A26" t="inlineStr">
        <is>
          <t>国税庁 No.4152 相続税の計算 https://www.nta.go.jp/taxes/shiraberu/taxanswer/sozoku/4152.htm</t>
        </is>
      </c>
    </row>
    <row r="27">
      <c r="A27" t="inlineStr">
        <is>
          <t>国税庁 相続税の申告書作成時の誤りやすい事例⑥ https://www.nta.go.jp/taxes/shiraberu/sozoku-tokushu/souzoku-ayamarijireishu/ayamarijirei6.pdf</t>
        </is>
      </c>
    </row>
    <row r="28">
      <c r="A28" t="inlineStr"/>
    </row>
    <row r="29">
      <c r="A29" t="inlineStr">
        <is>
          <t>この表は目安を出すもの。大きな額を動かす前に、税務署か税理士に確かめる。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2026-10-06T09:40:21Z</dcterms:created>
  <dcterms:modified xmlns:dcterms="http://purl.org/dc/terms/" xmlns:xsi="http://www.w3.org/2001/XMLSchema-instance" xsi:type="dcterms:W3CDTF">2026-10-06T09:40:21Z</dcterms:modified>
</cp:coreProperties>
</file>