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_渡したときの税" sheetId="1" state="visible" r:id="rId1"/>
    <sheet xmlns:r="http://schemas.openxmlformats.org/officeDocument/2006/relationships" name="2_額ごとの税" sheetId="2" state="visible" r:id="rId2"/>
    <sheet xmlns:r="http://schemas.openxmlformats.org/officeDocument/2006/relationships" name="3_年に分ける" sheetId="3" state="visible" r:id="rId3"/>
    <sheet xmlns:r="http://schemas.openxmlformats.org/officeDocument/2006/relationships" name="4_共同購入" sheetId="4" state="visible" r:id="rId4"/>
    <sheet xmlns:r="http://schemas.openxmlformats.org/officeDocument/2006/relationships" name="5_使い方" sheetId="5" state="visible" r:id="rId5"/>
  </sheets>
  <definedNames/>
  <calcPr calcId="124519" fullCalcOnLoad="1"/>
</workbook>
</file>

<file path=xl/styles.xml><?xml version="1.0" encoding="utf-8"?>
<styleSheet xmlns="http://schemas.openxmlformats.org/spreadsheetml/2006/main">
  <numFmts count="4">
    <numFmt numFmtId="164" formatCode="0.0%"/>
    <numFmt numFmtId="165" formatCode="0&quot;年&quot;"/>
    <numFmt numFmtId="166" formatCode="+#,##0;-#,##0;0"/>
    <numFmt numFmtId="167" formatCode="0&quot;人&quot;"/>
  </numFmts>
  <fonts count="3">
    <font>
      <name val="Calibri"/>
      <family val="2"/>
      <color theme="1"/>
      <sz val="11"/>
      <scheme val="minor"/>
    </font>
    <font>
      <b val="1"/>
      <sz val="12"/>
    </font>
    <font>
      <b val="1"/>
    </font>
  </fonts>
  <fills count="5">
    <fill>
      <patternFill/>
    </fill>
    <fill>
      <patternFill patternType="gray125"/>
    </fill>
    <fill>
      <patternFill patternType="solid">
        <fgColor rgb="00FFF7CC"/>
      </patternFill>
    </fill>
    <fill>
      <patternFill patternType="solid">
        <fgColor rgb="00F2F2F2"/>
      </patternFill>
    </fill>
    <fill>
      <patternFill patternType="solid">
        <fgColor rgb="00E8EDF2"/>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8">
    <xf numFmtId="0" fontId="0" fillId="0" borderId="0" pivotButton="0" quotePrefix="0" xfId="0"/>
    <xf numFmtId="0" fontId="1" fillId="0" borderId="0" pivotButton="0" quotePrefix="0" xfId="0"/>
    <xf numFmtId="0" fontId="0" fillId="0" borderId="1" pivotButton="0" quotePrefix="0" xfId="0"/>
    <xf numFmtId="3" fontId="0" fillId="2" borderId="1" pivotButton="0" quotePrefix="0" xfId="0"/>
    <xf numFmtId="3" fontId="0" fillId="3" borderId="1" pivotButton="0" quotePrefix="0" xfId="0"/>
    <xf numFmtId="0" fontId="2" fillId="4" borderId="1" applyAlignment="1" pivotButton="0" quotePrefix="0" xfId="0">
      <alignment horizontal="center" vertical="center" wrapText="1"/>
    </xf>
    <xf numFmtId="0" fontId="0" fillId="2" borderId="1" pivotButton="0" quotePrefix="0" xfId="0"/>
    <xf numFmtId="0" fontId="0" fillId="3" borderId="1" pivotButton="0" quotePrefix="0" xfId="0"/>
    <xf numFmtId="164" fontId="0" fillId="3" borderId="1" pivotButton="0" quotePrefix="0" xfId="0"/>
    <xf numFmtId="3" fontId="2" fillId="3" borderId="1" pivotButton="0" quotePrefix="0" xfId="0"/>
    <xf numFmtId="3" fontId="0" fillId="0" borderId="1" pivotButton="0" quotePrefix="0" xfId="0"/>
    <xf numFmtId="164" fontId="0" fillId="0" borderId="1" pivotButton="0" quotePrefix="0" xfId="0"/>
    <xf numFmtId="165" fontId="2" fillId="3" borderId="1" pivotButton="0" quotePrefix="0" xfId="0"/>
    <xf numFmtId="165" fontId="0" fillId="2" borderId="1" pivotButton="0" quotePrefix="0" xfId="0"/>
    <xf numFmtId="166" fontId="0" fillId="0" borderId="1" pivotButton="0" quotePrefix="0" xfId="0"/>
    <xf numFmtId="167" fontId="0" fillId="2" borderId="1" pivotButton="0" quotePrefix="0" xfId="0"/>
    <xf numFmtId="167" fontId="0" fillId="0" borderId="1" pivotButton="0" quotePrefix="0" xfId="0"/>
    <xf numFmtId="3" fontId="2" fillId="0" borderId="1" pivotButton="0" quotePrefix="0" xfId="0"/>
  </cellXfs>
  <cellStyles count="1">
    <cellStyle name="Normal" xfId="0" builtinId="0" hidden="0"/>
  </cellStyles>
  <dxfs count="2">
    <dxf>
      <fill>
        <patternFill patternType="solid">
          <fgColor rgb="00FDE8E8"/>
          <bgColor rgb="00FDE8E8"/>
        </patternFill>
      </fill>
    </dxf>
    <dxf>
      <fill>
        <patternFill patternType="solid">
          <fgColor rgb="00E6F4EA"/>
          <bgColor rgb="00E6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
  <sheetViews>
    <sheetView workbookViewId="0">
      <pane ySplit="4" topLeftCell="A5" activePane="bottomLeft" state="frozen"/>
      <selection pane="bottomLeft" activeCell="A1" sqref="A1"/>
    </sheetView>
  </sheetViews>
  <sheetFormatPr baseColWidth="8" defaultRowHeight="15"/>
  <cols>
    <col width="16" customWidth="1" min="1" max="1"/>
    <col width="18" customWidth="1" min="2" max="2"/>
    <col width="16" customWidth="1" min="3" max="3"/>
    <col width="18" customWidth="1" min="4" max="4"/>
    <col width="14" customWidth="1" min="5" max="5"/>
    <col width="14" customWidth="1" min="6" max="6"/>
    <col width="14" customWidth="1" min="7" max="7"/>
    <col width="12" customWidth="1" min="8" max="8"/>
  </cols>
  <sheetData>
    <row r="1">
      <c r="A1" s="1" t="inlineStr">
        <is>
          <t>当せん金を人に渡したときの贈与税。黄色を埋める（同じ年に渡す額を相手ごとに1行）</t>
        </is>
      </c>
    </row>
    <row r="2">
      <c r="A2" s="2" t="inlineStr">
        <is>
          <t>当せん金</t>
        </is>
      </c>
      <c r="B2" s="3" t="n">
        <v>700000000</v>
      </c>
      <c r="C2" s="2" t="inlineStr">
        <is>
          <t>当せん金の所得税</t>
        </is>
      </c>
      <c r="D2" s="4" t="n">
        <v>0</v>
      </c>
      <c r="E2" s="2" t="inlineStr">
        <is>
          <t>当せん金付証票法第13条</t>
        </is>
      </c>
    </row>
    <row r="4">
      <c r="A4" s="5" t="inlineStr">
        <is>
          <t>渡す相手</t>
        </is>
      </c>
      <c r="B4" s="5" t="inlineStr">
        <is>
          <t>続柄</t>
        </is>
      </c>
      <c r="C4" s="5" t="inlineStr">
        <is>
          <t>その年に渡す額</t>
        </is>
      </c>
      <c r="D4" s="5" t="inlineStr">
        <is>
          <t>その相手が同じ年に他の人から受け取る額</t>
        </is>
      </c>
      <c r="E4" s="5" t="inlineStr">
        <is>
          <t>税率の区分</t>
        </is>
      </c>
      <c r="F4" s="5" t="inlineStr">
        <is>
          <t>贈与税</t>
        </is>
      </c>
      <c r="G4" s="5" t="inlineStr">
        <is>
          <t>相手の手取り</t>
        </is>
      </c>
      <c r="H4" s="5" t="inlineStr">
        <is>
          <t>渡した額に占める税</t>
        </is>
      </c>
    </row>
    <row r="5">
      <c r="A5" s="6" t="inlineStr">
        <is>
          <t>配偶者</t>
        </is>
      </c>
      <c r="B5" s="6" t="inlineStr">
        <is>
          <t>配偶者</t>
        </is>
      </c>
      <c r="C5" s="3" t="n">
        <v>100000000</v>
      </c>
      <c r="D5" s="3" t="n">
        <v>0</v>
      </c>
      <c r="E5" s="7">
        <f>IF(C5="","",IF(B5="18歳以上の子・孫","特例税率","一般税率"))</f>
        <v/>
      </c>
      <c r="F5" s="4">
        <f>IF(C5="","",ROUNDDOWN(IF(ROUNDDOWN(MAX(0,(C5+N(D5))-1100000),-3)=0,0,ROUNDDOWN(IF(B5="18歳以上の子・孫",ROUNDDOWN(MAX(0,(C5+N(D5))-1100000),-3)*LOOKUP(ROUNDDOWN(MAX(0,(C5+N(D5))-1100000),-3),{0,2000001,4000001,6000001,10000001,15000001,30000001,45000001},{0.1,0.15,0.2,0.3,0.4,0.45,0.5,0.55})-LOOKUP(ROUNDDOWN(MAX(0,(C5+N(D5))-1100000),-3),{0,2000001,4000001,6000001,10000001,15000001,30000001,45000001},{0,100000,300000,900000,1900000,2650000,4150000,6400000}),ROUNDDOWN(MAX(0,(C5+N(D5))-1100000),-3)*LOOKUP(ROUNDDOWN(MAX(0,(C5+N(D5))-1100000),-3),{0,2000001,3000001,4000001,6000001,10000001,15000001,30000001},{0.1,0.15,0.2,0.3,0.4,0.45,0.5,0.55})-LOOKUP(ROUNDDOWN(MAX(0,(C5+N(D5))-1100000),-3),{0,2000001,3000001,4000001,6000001,10000001,15000001,30000001},{0,100000,250000,650000,1250000,1750000,2500000,4000000})),-2))*C5/(C5+N(D5)),0))</f>
        <v/>
      </c>
      <c r="G5" s="4">
        <f>IF(C5="","",C5-F5)</f>
        <v/>
      </c>
      <c r="H5" s="8">
        <f>IF(OR(C5="",N(C5)=0),"",F5/C5)</f>
        <v/>
      </c>
    </row>
    <row r="6">
      <c r="A6" s="6" t="inlineStr">
        <is>
          <t>長男（25歳）</t>
        </is>
      </c>
      <c r="B6" s="6" t="inlineStr">
        <is>
          <t>18歳以上の子・孫</t>
        </is>
      </c>
      <c r="C6" s="3" t="n">
        <v>100000000</v>
      </c>
      <c r="D6" s="3" t="n">
        <v>0</v>
      </c>
      <c r="E6" s="7">
        <f>IF(C6="","",IF(B6="18歳以上の子・孫","特例税率","一般税率"))</f>
        <v/>
      </c>
      <c r="F6" s="4">
        <f>IF(C6="","",ROUNDDOWN(IF(ROUNDDOWN(MAX(0,(C6+N(D6))-1100000),-3)=0,0,ROUNDDOWN(IF(B6="18歳以上の子・孫",ROUNDDOWN(MAX(0,(C6+N(D6))-1100000),-3)*LOOKUP(ROUNDDOWN(MAX(0,(C6+N(D6))-1100000),-3),{0,2000001,4000001,6000001,10000001,15000001,30000001,45000001},{0.1,0.15,0.2,0.3,0.4,0.45,0.5,0.55})-LOOKUP(ROUNDDOWN(MAX(0,(C6+N(D6))-1100000),-3),{0,2000001,4000001,6000001,10000001,15000001,30000001,45000001},{0,100000,300000,900000,1900000,2650000,4150000,6400000}),ROUNDDOWN(MAX(0,(C6+N(D6))-1100000),-3)*LOOKUP(ROUNDDOWN(MAX(0,(C6+N(D6))-1100000),-3),{0,2000001,3000001,4000001,6000001,10000001,15000001,30000001},{0.1,0.15,0.2,0.3,0.4,0.45,0.5,0.55})-LOOKUP(ROUNDDOWN(MAX(0,(C6+N(D6))-1100000),-3),{0,2000001,3000001,4000001,6000001,10000001,15000001,30000001},{0,100000,250000,650000,1250000,1750000,2500000,4000000})),-2))*C6/(C6+N(D6)),0))</f>
        <v/>
      </c>
      <c r="G6" s="4">
        <f>IF(C6="","",C6-F6)</f>
        <v/>
      </c>
      <c r="H6" s="8">
        <f>IF(OR(C6="",N(C6)=0),"",F6/C6)</f>
        <v/>
      </c>
    </row>
    <row r="7">
      <c r="A7" s="6" t="inlineStr">
        <is>
          <t>次男（16歳）</t>
        </is>
      </c>
      <c r="B7" s="6" t="inlineStr">
        <is>
          <t>18歳未満の子・孫</t>
        </is>
      </c>
      <c r="C7" s="3" t="n">
        <v>10000000</v>
      </c>
      <c r="D7" s="3" t="n">
        <v>0</v>
      </c>
      <c r="E7" s="7">
        <f>IF(C7="","",IF(B7="18歳以上の子・孫","特例税率","一般税率"))</f>
        <v/>
      </c>
      <c r="F7" s="4">
        <f>IF(C7="","",ROUNDDOWN(IF(ROUNDDOWN(MAX(0,(C7+N(D7))-1100000),-3)=0,0,ROUNDDOWN(IF(B7="18歳以上の子・孫",ROUNDDOWN(MAX(0,(C7+N(D7))-1100000),-3)*LOOKUP(ROUNDDOWN(MAX(0,(C7+N(D7))-1100000),-3),{0,2000001,4000001,6000001,10000001,15000001,30000001,45000001},{0.1,0.15,0.2,0.3,0.4,0.45,0.5,0.55})-LOOKUP(ROUNDDOWN(MAX(0,(C7+N(D7))-1100000),-3),{0,2000001,4000001,6000001,10000001,15000001,30000001,45000001},{0,100000,300000,900000,1900000,2650000,4150000,6400000}),ROUNDDOWN(MAX(0,(C7+N(D7))-1100000),-3)*LOOKUP(ROUNDDOWN(MAX(0,(C7+N(D7))-1100000),-3),{0,2000001,3000001,4000001,6000001,10000001,15000001,30000001},{0.1,0.15,0.2,0.3,0.4,0.45,0.5,0.55})-LOOKUP(ROUNDDOWN(MAX(0,(C7+N(D7))-1100000),-3),{0,2000001,3000001,4000001,6000001,10000001,15000001,30000001},{0,100000,250000,650000,1250000,1750000,2500000,4000000})),-2))*C7/(C7+N(D7)),0))</f>
        <v/>
      </c>
      <c r="G7" s="4">
        <f>IF(C7="","",C7-F7)</f>
        <v/>
      </c>
      <c r="H7" s="8">
        <f>IF(OR(C7="",N(C7)=0),"",F7/C7)</f>
        <v/>
      </c>
    </row>
    <row r="8">
      <c r="A8" s="6" t="inlineStr">
        <is>
          <t>母</t>
        </is>
      </c>
      <c r="B8" s="6" t="inlineStr">
        <is>
          <t>親・兄弟・友人など</t>
        </is>
      </c>
      <c r="C8" s="3" t="n">
        <v>5000000</v>
      </c>
      <c r="D8" s="3" t="n">
        <v>0</v>
      </c>
      <c r="E8" s="7">
        <f>IF(C8="","",IF(B8="18歳以上の子・孫","特例税率","一般税率"))</f>
        <v/>
      </c>
      <c r="F8" s="4">
        <f>IF(C8="","",ROUNDDOWN(IF(ROUNDDOWN(MAX(0,(C8+N(D8))-1100000),-3)=0,0,ROUNDDOWN(IF(B8="18歳以上の子・孫",ROUNDDOWN(MAX(0,(C8+N(D8))-1100000),-3)*LOOKUP(ROUNDDOWN(MAX(0,(C8+N(D8))-1100000),-3),{0,2000001,4000001,6000001,10000001,15000001,30000001,45000001},{0.1,0.15,0.2,0.3,0.4,0.45,0.5,0.55})-LOOKUP(ROUNDDOWN(MAX(0,(C8+N(D8))-1100000),-3),{0,2000001,4000001,6000001,10000001,15000001,30000001,45000001},{0,100000,300000,900000,1900000,2650000,4150000,6400000}),ROUNDDOWN(MAX(0,(C8+N(D8))-1100000),-3)*LOOKUP(ROUNDDOWN(MAX(0,(C8+N(D8))-1100000),-3),{0,2000001,3000001,4000001,6000001,10000001,15000001,30000001},{0.1,0.15,0.2,0.3,0.4,0.45,0.5,0.55})-LOOKUP(ROUNDDOWN(MAX(0,(C8+N(D8))-1100000),-3),{0,2000001,3000001,4000001,6000001,10000001,15000001,30000001},{0,100000,250000,650000,1250000,1750000,2500000,4000000})),-2))*C8/(C8+N(D8)),0))</f>
        <v/>
      </c>
      <c r="G8" s="4">
        <f>IF(C8="","",C8-F8)</f>
        <v/>
      </c>
      <c r="H8" s="8">
        <f>IF(OR(C8="",N(C8)=0),"",F8/C8)</f>
        <v/>
      </c>
    </row>
    <row r="9">
      <c r="A9" s="6" t="inlineStr">
        <is>
          <t>兄</t>
        </is>
      </c>
      <c r="B9" s="6" t="inlineStr">
        <is>
          <t>親・兄弟・友人など</t>
        </is>
      </c>
      <c r="C9" s="3" t="n">
        <v>1100000</v>
      </c>
      <c r="D9" s="3" t="n">
        <v>0</v>
      </c>
      <c r="E9" s="7">
        <f>IF(C9="","",IF(B9="18歳以上の子・孫","特例税率","一般税率"))</f>
        <v/>
      </c>
      <c r="F9" s="4">
        <f>IF(C9="","",ROUNDDOWN(IF(ROUNDDOWN(MAX(0,(C9+N(D9))-1100000),-3)=0,0,ROUNDDOWN(IF(B9="18歳以上の子・孫",ROUNDDOWN(MAX(0,(C9+N(D9))-1100000),-3)*LOOKUP(ROUNDDOWN(MAX(0,(C9+N(D9))-1100000),-3),{0,2000001,4000001,6000001,10000001,15000001,30000001,45000001},{0.1,0.15,0.2,0.3,0.4,0.45,0.5,0.55})-LOOKUP(ROUNDDOWN(MAX(0,(C9+N(D9))-1100000),-3),{0,2000001,4000001,6000001,10000001,15000001,30000001,45000001},{0,100000,300000,900000,1900000,2650000,4150000,6400000}),ROUNDDOWN(MAX(0,(C9+N(D9))-1100000),-3)*LOOKUP(ROUNDDOWN(MAX(0,(C9+N(D9))-1100000),-3),{0,2000001,3000001,4000001,6000001,10000001,15000001,30000001},{0.1,0.15,0.2,0.3,0.4,0.45,0.5,0.55})-LOOKUP(ROUNDDOWN(MAX(0,(C9+N(D9))-1100000),-3),{0,2000001,3000001,4000001,6000001,10000001,15000001,30000001},{0,100000,250000,650000,1250000,1750000,2500000,4000000})),-2))*C9/(C9+N(D9)),0))</f>
        <v/>
      </c>
      <c r="G9" s="4">
        <f>IF(C9="","",C9-F9)</f>
        <v/>
      </c>
      <c r="H9" s="8">
        <f>IF(OR(C9="",N(C9)=0),"",F9/C9)</f>
        <v/>
      </c>
    </row>
    <row r="10">
      <c r="A10" s="6" t="inlineStr">
        <is>
          <t>友人</t>
        </is>
      </c>
      <c r="B10" s="6" t="inlineStr">
        <is>
          <t>親・兄弟・友人など</t>
        </is>
      </c>
      <c r="C10" s="3" t="n">
        <v>1200000</v>
      </c>
      <c r="D10" s="3" t="n">
        <v>0</v>
      </c>
      <c r="E10" s="7">
        <f>IF(C10="","",IF(B10="18歳以上の子・孫","特例税率","一般税率"))</f>
        <v/>
      </c>
      <c r="F10" s="4">
        <f>IF(C10="","",ROUNDDOWN(IF(ROUNDDOWN(MAX(0,(C10+N(D10))-1100000),-3)=0,0,ROUNDDOWN(IF(B10="18歳以上の子・孫",ROUNDDOWN(MAX(0,(C10+N(D10))-1100000),-3)*LOOKUP(ROUNDDOWN(MAX(0,(C10+N(D10))-1100000),-3),{0,2000001,4000001,6000001,10000001,15000001,30000001,45000001},{0.1,0.15,0.2,0.3,0.4,0.45,0.5,0.55})-LOOKUP(ROUNDDOWN(MAX(0,(C10+N(D10))-1100000),-3),{0,2000001,4000001,6000001,10000001,15000001,30000001,45000001},{0,100000,300000,900000,1900000,2650000,4150000,6400000}),ROUNDDOWN(MAX(0,(C10+N(D10))-1100000),-3)*LOOKUP(ROUNDDOWN(MAX(0,(C10+N(D10))-1100000),-3),{0,2000001,3000001,4000001,6000001,10000001,15000001,30000001},{0.1,0.15,0.2,0.3,0.4,0.45,0.5,0.55})-LOOKUP(ROUNDDOWN(MAX(0,(C10+N(D10))-1100000),-3),{0,2000001,3000001,4000001,6000001,10000001,15000001,30000001},{0,100000,250000,650000,1250000,1750000,2500000,4000000})),-2))*C10/(C10+N(D10)),0))</f>
        <v/>
      </c>
      <c r="G10" s="4">
        <f>IF(C10="","",C10-F10)</f>
        <v/>
      </c>
      <c r="H10" s="8">
        <f>IF(OR(C10="",N(C10)=0),"",F10/C10)</f>
        <v/>
      </c>
    </row>
    <row r="11">
      <c r="A11" s="6" t="n"/>
      <c r="B11" s="6" t="n"/>
      <c r="C11" s="3" t="n"/>
      <c r="D11" s="3" t="n"/>
      <c r="E11" s="7">
        <f>IF(C11="","",IF(B11="18歳以上の子・孫","特例税率","一般税率"))</f>
        <v/>
      </c>
      <c r="F11" s="4">
        <f>IF(C11="","",ROUNDDOWN(IF(ROUNDDOWN(MAX(0,(C11+N(D11))-1100000),-3)=0,0,ROUNDDOWN(IF(B11="18歳以上の子・孫",ROUNDDOWN(MAX(0,(C11+N(D11))-1100000),-3)*LOOKUP(ROUNDDOWN(MAX(0,(C11+N(D11))-1100000),-3),{0,2000001,4000001,6000001,10000001,15000001,30000001,45000001},{0.1,0.15,0.2,0.3,0.4,0.45,0.5,0.55})-LOOKUP(ROUNDDOWN(MAX(0,(C11+N(D11))-1100000),-3),{0,2000001,4000001,6000001,10000001,15000001,30000001,45000001},{0,100000,300000,900000,1900000,2650000,4150000,6400000}),ROUNDDOWN(MAX(0,(C11+N(D11))-1100000),-3)*LOOKUP(ROUNDDOWN(MAX(0,(C11+N(D11))-1100000),-3),{0,2000001,3000001,4000001,6000001,10000001,15000001,30000001},{0.1,0.15,0.2,0.3,0.4,0.45,0.5,0.55})-LOOKUP(ROUNDDOWN(MAX(0,(C11+N(D11))-1100000),-3),{0,2000001,3000001,4000001,6000001,10000001,15000001,30000001},{0,100000,250000,650000,1250000,1750000,2500000,4000000})),-2))*C11/(C11+N(D11)),0))</f>
        <v/>
      </c>
      <c r="G11" s="4">
        <f>IF(C11="","",C11-F11)</f>
        <v/>
      </c>
      <c r="H11" s="8">
        <f>IF(OR(C11="",N(C11)=0),"",F11/C11)</f>
        <v/>
      </c>
    </row>
    <row r="12">
      <c r="A12" s="6" t="n"/>
      <c r="B12" s="6" t="n"/>
      <c r="C12" s="3" t="n"/>
      <c r="D12" s="3" t="n"/>
      <c r="E12" s="7">
        <f>IF(C12="","",IF(B12="18歳以上の子・孫","特例税率","一般税率"))</f>
        <v/>
      </c>
      <c r="F12" s="4">
        <f>IF(C12="","",ROUNDDOWN(IF(ROUNDDOWN(MAX(0,(C12+N(D12))-1100000),-3)=0,0,ROUNDDOWN(IF(B12="18歳以上の子・孫",ROUNDDOWN(MAX(0,(C12+N(D12))-1100000),-3)*LOOKUP(ROUNDDOWN(MAX(0,(C12+N(D12))-1100000),-3),{0,2000001,4000001,6000001,10000001,15000001,30000001,45000001},{0.1,0.15,0.2,0.3,0.4,0.45,0.5,0.55})-LOOKUP(ROUNDDOWN(MAX(0,(C12+N(D12))-1100000),-3),{0,2000001,4000001,6000001,10000001,15000001,30000001,45000001},{0,100000,300000,900000,1900000,2650000,4150000,6400000}),ROUNDDOWN(MAX(0,(C12+N(D12))-1100000),-3)*LOOKUP(ROUNDDOWN(MAX(0,(C12+N(D12))-1100000),-3),{0,2000001,3000001,4000001,6000001,10000001,15000001,30000001},{0.1,0.15,0.2,0.3,0.4,0.45,0.5,0.55})-LOOKUP(ROUNDDOWN(MAX(0,(C12+N(D12))-1100000),-3),{0,2000001,3000001,4000001,6000001,10000001,15000001,30000001},{0,100000,250000,650000,1250000,1750000,2500000,4000000})),-2))*C12/(C12+N(D12)),0))</f>
        <v/>
      </c>
      <c r="G12" s="4">
        <f>IF(C12="","",C12-F12)</f>
        <v/>
      </c>
      <c r="H12" s="8">
        <f>IF(OR(C12="",N(C12)=0),"",F12/C12)</f>
        <v/>
      </c>
    </row>
    <row r="14">
      <c r="A14" s="2" t="inlineStr">
        <is>
          <t>渡した額の合計</t>
        </is>
      </c>
      <c r="C14" s="9">
        <f>SUM(C5:C12)</f>
        <v/>
      </c>
      <c r="E14" s="2" t="inlineStr">
        <is>
          <t>贈与税の合計</t>
        </is>
      </c>
      <c r="F14" s="9">
        <f>SUM(F5:F12)</f>
        <v/>
      </c>
      <c r="G14" s="4">
        <f>SUM(G5:G12)</f>
        <v/>
      </c>
      <c r="H14" s="8">
        <f>IF(C14=0,"",F14/C14)</f>
        <v/>
      </c>
    </row>
    <row r="15">
      <c r="A15" s="2" t="inlineStr">
        <is>
          <t>自分の手元に残る額</t>
        </is>
      </c>
      <c r="C15" s="9">
        <f>B2-C14</f>
        <v/>
      </c>
    </row>
    <row r="16">
      <c r="A16" s="2" t="inlineStr">
        <is>
          <t>家族全体に残る額</t>
        </is>
      </c>
      <c r="C16" s="4">
        <f>B2-F14</f>
        <v/>
      </c>
      <c r="E16" s="2" t="inlineStr">
        <is>
          <t>当せん金から贈与税の合計を引いた額</t>
        </is>
      </c>
    </row>
    <row r="18">
      <c r="A18" t="inlineStr">
        <is>
          <t>贈与税は受け取った人が、翌年2月1日から3月15日までに申告して納める。渡した人ではない。</t>
        </is>
      </c>
    </row>
    <row r="19">
      <c r="A19" t="inlineStr">
        <is>
          <t>特例税率は、その年の1月1日に18歳以上の子や孫が、父母や祖父母から受け取ったときだけ。子が当てて親に渡すと一般税率になる。</t>
        </is>
      </c>
    </row>
    <row r="20">
      <c r="A20" t="inlineStr">
        <is>
          <t>その相手が同じ年に他の人からも受け取るなら、D列に入れる。110万円の基礎控除は受け取る人ごとに1年で1回。D列の分も同じ税率の区分として数える。</t>
        </is>
      </c>
    </row>
    <row r="21">
      <c r="A21" t="inlineStr">
        <is>
          <t>生活費や教育費を、要るたびに直接払う分には贈与税がかからない（国税庁 No.4405）。この表には入れない。</t>
        </is>
      </c>
    </row>
  </sheetData>
  <conditionalFormatting sqref="H5:H12">
    <cfRule type="expression" priority="1" dxfId="0">
      <formula>AND(H5&lt;&gt;"",H5&gt;=0.5)</formula>
    </cfRule>
  </conditionalFormatting>
  <conditionalFormatting sqref="F5:F12">
    <cfRule type="expression" priority="2" dxfId="1">
      <formula>AND(C5&lt;&gt;"",F5=0)</formula>
    </cfRule>
  </conditionalFormatting>
  <conditionalFormatting sqref="C15">
    <cfRule type="expression" priority="3" dxfId="0">
      <formula>C15&lt;0</formula>
    </cfRule>
  </conditionalFormatting>
  <dataValidations count="1">
    <dataValidation sqref="B5 B6 B7 B8 B9 B10 B11 B12" showDropDown="0" showInputMessage="0" showErrorMessage="0" allowBlank="1" type="list">
      <formula1>"配偶者,18歳以上の子・孫,18歳未満の子・孫,親・兄弟・友人など"</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6" customWidth="1" min="1" max="1"/>
    <col width="15" customWidth="1" min="2" max="2"/>
    <col width="9" customWidth="1" min="3" max="3"/>
    <col width="16" customWidth="1" min="4" max="4"/>
    <col width="15" customWidth="1" min="5" max="5"/>
    <col width="9" customWidth="1" min="6" max="6"/>
    <col width="16" customWidth="1" min="7" max="7"/>
    <col width="18" customWidth="1" min="8" max="8"/>
  </cols>
  <sheetData>
    <row r="1">
      <c r="A1" s="1" t="inlineStr">
        <is>
          <t>1年に1人へ渡す額と贈与税（暦年課税）。割合が50%以上の行は、相手に残るのが渡した額の半分以下</t>
        </is>
      </c>
    </row>
    <row r="2">
      <c r="A2" s="5" t="inlineStr">
        <is>
          <t>1年に渡す額</t>
        </is>
      </c>
      <c r="B2" s="5" t="inlineStr">
        <is>
          <t>一般税率の税</t>
        </is>
      </c>
      <c r="C2" s="5" t="inlineStr">
        <is>
          <t>割合</t>
        </is>
      </c>
      <c r="D2" s="5" t="inlineStr">
        <is>
          <t>相手の手取り</t>
        </is>
      </c>
      <c r="E2" s="5" t="inlineStr">
        <is>
          <t>特例税率の税</t>
        </is>
      </c>
      <c r="F2" s="5" t="inlineStr">
        <is>
          <t>割合</t>
        </is>
      </c>
      <c r="G2" s="5" t="inlineStr">
        <is>
          <t>相手の手取り</t>
        </is>
      </c>
      <c r="H2" s="5" t="inlineStr">
        <is>
          <t>相続時精算課税（初回）</t>
        </is>
      </c>
    </row>
    <row r="3">
      <c r="A3" s="3" t="n">
        <v>1100000</v>
      </c>
      <c r="B3" s="10">
        <f>IF(ROUNDDOWN(MAX(0,A3-1100000),-3)=0,0,ROUNDDOWN(IF(FALSE,ROUNDDOWN(MAX(0,A3-1100000),-3)*LOOKUP(ROUNDDOWN(MAX(0,A3-1100000),-3),{0,2000001,4000001,6000001,10000001,15000001,30000001,45000001},{0.1,0.15,0.2,0.3,0.4,0.45,0.5,0.55})-LOOKUP(ROUNDDOWN(MAX(0,A3-1100000),-3),{0,2000001,4000001,6000001,10000001,15000001,30000001,45000001},{0,100000,300000,900000,1900000,2650000,4150000,6400000}),ROUNDDOWN(MAX(0,A3-1100000),-3)*LOOKUP(ROUNDDOWN(MAX(0,A3-1100000),-3),{0,2000001,3000001,4000001,6000001,10000001,15000001,30000001},{0.1,0.15,0.2,0.3,0.4,0.45,0.5,0.55})-LOOKUP(ROUNDDOWN(MAX(0,A3-1100000),-3),{0,2000001,3000001,4000001,6000001,10000001,15000001,30000001},{0,100000,250000,650000,1250000,1750000,2500000,4000000})),-2))</f>
        <v/>
      </c>
      <c r="C3" s="11">
        <f>B3/A3</f>
        <v/>
      </c>
      <c r="D3" s="10">
        <f>A3-B3</f>
        <v/>
      </c>
      <c r="E3" s="10">
        <f>IF(ROUNDDOWN(MAX(0,A3-1100000),-3)=0,0,ROUNDDOWN(IF(TRUE,ROUNDDOWN(MAX(0,A3-1100000),-3)*LOOKUP(ROUNDDOWN(MAX(0,A3-1100000),-3),{0,2000001,4000001,6000001,10000001,15000001,30000001,45000001},{0.1,0.15,0.2,0.3,0.4,0.45,0.5,0.55})-LOOKUP(ROUNDDOWN(MAX(0,A3-1100000),-3),{0,2000001,4000001,6000001,10000001,15000001,30000001,45000001},{0,100000,300000,900000,1900000,2650000,4150000,6400000}),ROUNDDOWN(MAX(0,A3-1100000),-3)*LOOKUP(ROUNDDOWN(MAX(0,A3-1100000),-3),{0,2000001,3000001,4000001,6000001,10000001,15000001,30000001},{0.1,0.15,0.2,0.3,0.4,0.45,0.5,0.55})-LOOKUP(ROUNDDOWN(MAX(0,A3-1100000),-3),{0,2000001,3000001,4000001,6000001,10000001,15000001,30000001},{0,100000,250000,650000,1250000,1750000,2500000,4000000})),-2))</f>
        <v/>
      </c>
      <c r="F3" s="11">
        <f>E3/A3</f>
        <v/>
      </c>
      <c r="G3" s="10">
        <f>A3-E3</f>
        <v/>
      </c>
      <c r="H3" s="10">
        <f>ROUNDDOWN(ROUNDDOWN(MAX(0,A3-1100000-25000000),-3)*0.2,-2)</f>
        <v/>
      </c>
    </row>
    <row r="4">
      <c r="A4" s="3" t="n">
        <v>1200000</v>
      </c>
      <c r="B4" s="10">
        <f>IF(ROUNDDOWN(MAX(0,A4-1100000),-3)=0,0,ROUNDDOWN(IF(FALSE,ROUNDDOWN(MAX(0,A4-1100000),-3)*LOOKUP(ROUNDDOWN(MAX(0,A4-1100000),-3),{0,2000001,4000001,6000001,10000001,15000001,30000001,45000001},{0.1,0.15,0.2,0.3,0.4,0.45,0.5,0.55})-LOOKUP(ROUNDDOWN(MAX(0,A4-1100000),-3),{0,2000001,4000001,6000001,10000001,15000001,30000001,45000001},{0,100000,300000,900000,1900000,2650000,4150000,6400000}),ROUNDDOWN(MAX(0,A4-1100000),-3)*LOOKUP(ROUNDDOWN(MAX(0,A4-1100000),-3),{0,2000001,3000001,4000001,6000001,10000001,15000001,30000001},{0.1,0.15,0.2,0.3,0.4,0.45,0.5,0.55})-LOOKUP(ROUNDDOWN(MAX(0,A4-1100000),-3),{0,2000001,3000001,4000001,6000001,10000001,15000001,30000001},{0,100000,250000,650000,1250000,1750000,2500000,4000000})),-2))</f>
        <v/>
      </c>
      <c r="C4" s="11">
        <f>B4/A4</f>
        <v/>
      </c>
      <c r="D4" s="10">
        <f>A4-B4</f>
        <v/>
      </c>
      <c r="E4" s="10">
        <f>IF(ROUNDDOWN(MAX(0,A4-1100000),-3)=0,0,ROUNDDOWN(IF(TRUE,ROUNDDOWN(MAX(0,A4-1100000),-3)*LOOKUP(ROUNDDOWN(MAX(0,A4-1100000),-3),{0,2000001,4000001,6000001,10000001,15000001,30000001,45000001},{0.1,0.15,0.2,0.3,0.4,0.45,0.5,0.55})-LOOKUP(ROUNDDOWN(MAX(0,A4-1100000),-3),{0,2000001,4000001,6000001,10000001,15000001,30000001,45000001},{0,100000,300000,900000,1900000,2650000,4150000,6400000}),ROUNDDOWN(MAX(0,A4-1100000),-3)*LOOKUP(ROUNDDOWN(MAX(0,A4-1100000),-3),{0,2000001,3000001,4000001,6000001,10000001,15000001,30000001},{0.1,0.15,0.2,0.3,0.4,0.45,0.5,0.55})-LOOKUP(ROUNDDOWN(MAX(0,A4-1100000),-3),{0,2000001,3000001,4000001,6000001,10000001,15000001,30000001},{0,100000,250000,650000,1250000,1750000,2500000,4000000})),-2))</f>
        <v/>
      </c>
      <c r="F4" s="11">
        <f>E4/A4</f>
        <v/>
      </c>
      <c r="G4" s="10">
        <f>A4-E4</f>
        <v/>
      </c>
      <c r="H4" s="10">
        <f>ROUNDDOWN(ROUNDDOWN(MAX(0,A4-1100000-25000000),-3)*0.2,-2)</f>
        <v/>
      </c>
    </row>
    <row r="5">
      <c r="A5" s="3" t="n">
        <v>2000000</v>
      </c>
      <c r="B5" s="10">
        <f>IF(ROUNDDOWN(MAX(0,A5-1100000),-3)=0,0,ROUNDDOWN(IF(FALSE,ROUNDDOWN(MAX(0,A5-1100000),-3)*LOOKUP(ROUNDDOWN(MAX(0,A5-1100000),-3),{0,2000001,4000001,6000001,10000001,15000001,30000001,45000001},{0.1,0.15,0.2,0.3,0.4,0.45,0.5,0.55})-LOOKUP(ROUNDDOWN(MAX(0,A5-1100000),-3),{0,2000001,4000001,6000001,10000001,15000001,30000001,45000001},{0,100000,300000,900000,1900000,2650000,4150000,6400000}),ROUNDDOWN(MAX(0,A5-1100000),-3)*LOOKUP(ROUNDDOWN(MAX(0,A5-1100000),-3),{0,2000001,3000001,4000001,6000001,10000001,15000001,30000001},{0.1,0.15,0.2,0.3,0.4,0.45,0.5,0.55})-LOOKUP(ROUNDDOWN(MAX(0,A5-1100000),-3),{0,2000001,3000001,4000001,6000001,10000001,15000001,30000001},{0,100000,250000,650000,1250000,1750000,2500000,4000000})),-2))</f>
        <v/>
      </c>
      <c r="C5" s="11">
        <f>B5/A5</f>
        <v/>
      </c>
      <c r="D5" s="10">
        <f>A5-B5</f>
        <v/>
      </c>
      <c r="E5" s="10">
        <f>IF(ROUNDDOWN(MAX(0,A5-1100000),-3)=0,0,ROUNDDOWN(IF(TRUE,ROUNDDOWN(MAX(0,A5-1100000),-3)*LOOKUP(ROUNDDOWN(MAX(0,A5-1100000),-3),{0,2000001,4000001,6000001,10000001,15000001,30000001,45000001},{0.1,0.15,0.2,0.3,0.4,0.45,0.5,0.55})-LOOKUP(ROUNDDOWN(MAX(0,A5-1100000),-3),{0,2000001,4000001,6000001,10000001,15000001,30000001,45000001},{0,100000,300000,900000,1900000,2650000,4150000,6400000}),ROUNDDOWN(MAX(0,A5-1100000),-3)*LOOKUP(ROUNDDOWN(MAX(0,A5-1100000),-3),{0,2000001,3000001,4000001,6000001,10000001,15000001,30000001},{0.1,0.15,0.2,0.3,0.4,0.45,0.5,0.55})-LOOKUP(ROUNDDOWN(MAX(0,A5-1100000),-3),{0,2000001,3000001,4000001,6000001,10000001,15000001,30000001},{0,100000,250000,650000,1250000,1750000,2500000,4000000})),-2))</f>
        <v/>
      </c>
      <c r="F5" s="11">
        <f>E5/A5</f>
        <v/>
      </c>
      <c r="G5" s="10">
        <f>A5-E5</f>
        <v/>
      </c>
      <c r="H5" s="10">
        <f>ROUNDDOWN(ROUNDDOWN(MAX(0,A5-1100000-25000000),-3)*0.2,-2)</f>
        <v/>
      </c>
    </row>
    <row r="6">
      <c r="A6" s="3" t="n">
        <v>3100000</v>
      </c>
      <c r="B6" s="10">
        <f>IF(ROUNDDOWN(MAX(0,A6-1100000),-3)=0,0,ROUNDDOWN(IF(FALSE,ROUNDDOWN(MAX(0,A6-1100000),-3)*LOOKUP(ROUNDDOWN(MAX(0,A6-1100000),-3),{0,2000001,4000001,6000001,10000001,15000001,30000001,45000001},{0.1,0.15,0.2,0.3,0.4,0.45,0.5,0.55})-LOOKUP(ROUNDDOWN(MAX(0,A6-1100000),-3),{0,2000001,4000001,6000001,10000001,15000001,30000001,45000001},{0,100000,300000,900000,1900000,2650000,4150000,6400000}),ROUNDDOWN(MAX(0,A6-1100000),-3)*LOOKUP(ROUNDDOWN(MAX(0,A6-1100000),-3),{0,2000001,3000001,4000001,6000001,10000001,15000001,30000001},{0.1,0.15,0.2,0.3,0.4,0.45,0.5,0.55})-LOOKUP(ROUNDDOWN(MAX(0,A6-1100000),-3),{0,2000001,3000001,4000001,6000001,10000001,15000001,30000001},{0,100000,250000,650000,1250000,1750000,2500000,4000000})),-2))</f>
        <v/>
      </c>
      <c r="C6" s="11">
        <f>B6/A6</f>
        <v/>
      </c>
      <c r="D6" s="10">
        <f>A6-B6</f>
        <v/>
      </c>
      <c r="E6" s="10">
        <f>IF(ROUNDDOWN(MAX(0,A6-1100000),-3)=0,0,ROUNDDOWN(IF(TRUE,ROUNDDOWN(MAX(0,A6-1100000),-3)*LOOKUP(ROUNDDOWN(MAX(0,A6-1100000),-3),{0,2000001,4000001,6000001,10000001,15000001,30000001,45000001},{0.1,0.15,0.2,0.3,0.4,0.45,0.5,0.55})-LOOKUP(ROUNDDOWN(MAX(0,A6-1100000),-3),{0,2000001,4000001,6000001,10000001,15000001,30000001,45000001},{0,100000,300000,900000,1900000,2650000,4150000,6400000}),ROUNDDOWN(MAX(0,A6-1100000),-3)*LOOKUP(ROUNDDOWN(MAX(0,A6-1100000),-3),{0,2000001,3000001,4000001,6000001,10000001,15000001,30000001},{0.1,0.15,0.2,0.3,0.4,0.45,0.5,0.55})-LOOKUP(ROUNDDOWN(MAX(0,A6-1100000),-3),{0,2000001,3000001,4000001,6000001,10000001,15000001,30000001},{0,100000,250000,650000,1250000,1750000,2500000,4000000})),-2))</f>
        <v/>
      </c>
      <c r="F6" s="11">
        <f>E6/A6</f>
        <v/>
      </c>
      <c r="G6" s="10">
        <f>A6-E6</f>
        <v/>
      </c>
      <c r="H6" s="10">
        <f>ROUNDDOWN(ROUNDDOWN(MAX(0,A6-1100000-25000000),-3)*0.2,-2)</f>
        <v/>
      </c>
    </row>
    <row r="7">
      <c r="A7" s="3" t="n">
        <v>5000000</v>
      </c>
      <c r="B7" s="10">
        <f>IF(ROUNDDOWN(MAX(0,A7-1100000),-3)=0,0,ROUNDDOWN(IF(FALSE,ROUNDDOWN(MAX(0,A7-1100000),-3)*LOOKUP(ROUNDDOWN(MAX(0,A7-1100000),-3),{0,2000001,4000001,6000001,10000001,15000001,30000001,45000001},{0.1,0.15,0.2,0.3,0.4,0.45,0.5,0.55})-LOOKUP(ROUNDDOWN(MAX(0,A7-1100000),-3),{0,2000001,4000001,6000001,10000001,15000001,30000001,45000001},{0,100000,300000,900000,1900000,2650000,4150000,6400000}),ROUNDDOWN(MAX(0,A7-1100000),-3)*LOOKUP(ROUNDDOWN(MAX(0,A7-1100000),-3),{0,2000001,3000001,4000001,6000001,10000001,15000001,30000001},{0.1,0.15,0.2,0.3,0.4,0.45,0.5,0.55})-LOOKUP(ROUNDDOWN(MAX(0,A7-1100000),-3),{0,2000001,3000001,4000001,6000001,10000001,15000001,30000001},{0,100000,250000,650000,1250000,1750000,2500000,4000000})),-2))</f>
        <v/>
      </c>
      <c r="C7" s="11">
        <f>B7/A7</f>
        <v/>
      </c>
      <c r="D7" s="10">
        <f>A7-B7</f>
        <v/>
      </c>
      <c r="E7" s="10">
        <f>IF(ROUNDDOWN(MAX(0,A7-1100000),-3)=0,0,ROUNDDOWN(IF(TRUE,ROUNDDOWN(MAX(0,A7-1100000),-3)*LOOKUP(ROUNDDOWN(MAX(0,A7-1100000),-3),{0,2000001,4000001,6000001,10000001,15000001,30000001,45000001},{0.1,0.15,0.2,0.3,0.4,0.45,0.5,0.55})-LOOKUP(ROUNDDOWN(MAX(0,A7-1100000),-3),{0,2000001,4000001,6000001,10000001,15000001,30000001,45000001},{0,100000,300000,900000,1900000,2650000,4150000,6400000}),ROUNDDOWN(MAX(0,A7-1100000),-3)*LOOKUP(ROUNDDOWN(MAX(0,A7-1100000),-3),{0,2000001,3000001,4000001,6000001,10000001,15000001,30000001},{0.1,0.15,0.2,0.3,0.4,0.45,0.5,0.55})-LOOKUP(ROUNDDOWN(MAX(0,A7-1100000),-3),{0,2000001,3000001,4000001,6000001,10000001,15000001,30000001},{0,100000,250000,650000,1250000,1750000,2500000,4000000})),-2))</f>
        <v/>
      </c>
      <c r="F7" s="11">
        <f>E7/A7</f>
        <v/>
      </c>
      <c r="G7" s="10">
        <f>A7-E7</f>
        <v/>
      </c>
      <c r="H7" s="10">
        <f>ROUNDDOWN(ROUNDDOWN(MAX(0,A7-1100000-25000000),-3)*0.2,-2)</f>
        <v/>
      </c>
    </row>
    <row r="8">
      <c r="A8" s="3" t="n">
        <v>10000000</v>
      </c>
      <c r="B8" s="10">
        <f>IF(ROUNDDOWN(MAX(0,A8-1100000),-3)=0,0,ROUNDDOWN(IF(FALSE,ROUNDDOWN(MAX(0,A8-1100000),-3)*LOOKUP(ROUNDDOWN(MAX(0,A8-1100000),-3),{0,2000001,4000001,6000001,10000001,15000001,30000001,45000001},{0.1,0.15,0.2,0.3,0.4,0.45,0.5,0.55})-LOOKUP(ROUNDDOWN(MAX(0,A8-1100000),-3),{0,2000001,4000001,6000001,10000001,15000001,30000001,45000001},{0,100000,300000,900000,1900000,2650000,4150000,6400000}),ROUNDDOWN(MAX(0,A8-1100000),-3)*LOOKUP(ROUNDDOWN(MAX(0,A8-1100000),-3),{0,2000001,3000001,4000001,6000001,10000001,15000001,30000001},{0.1,0.15,0.2,0.3,0.4,0.45,0.5,0.55})-LOOKUP(ROUNDDOWN(MAX(0,A8-1100000),-3),{0,2000001,3000001,4000001,6000001,10000001,15000001,30000001},{0,100000,250000,650000,1250000,1750000,2500000,4000000})),-2))</f>
        <v/>
      </c>
      <c r="C8" s="11">
        <f>B8/A8</f>
        <v/>
      </c>
      <c r="D8" s="10">
        <f>A8-B8</f>
        <v/>
      </c>
      <c r="E8" s="10">
        <f>IF(ROUNDDOWN(MAX(0,A8-1100000),-3)=0,0,ROUNDDOWN(IF(TRUE,ROUNDDOWN(MAX(0,A8-1100000),-3)*LOOKUP(ROUNDDOWN(MAX(0,A8-1100000),-3),{0,2000001,4000001,6000001,10000001,15000001,30000001,45000001},{0.1,0.15,0.2,0.3,0.4,0.45,0.5,0.55})-LOOKUP(ROUNDDOWN(MAX(0,A8-1100000),-3),{0,2000001,4000001,6000001,10000001,15000001,30000001,45000001},{0,100000,300000,900000,1900000,2650000,4150000,6400000}),ROUNDDOWN(MAX(0,A8-1100000),-3)*LOOKUP(ROUNDDOWN(MAX(0,A8-1100000),-3),{0,2000001,3000001,4000001,6000001,10000001,15000001,30000001},{0.1,0.15,0.2,0.3,0.4,0.45,0.5,0.55})-LOOKUP(ROUNDDOWN(MAX(0,A8-1100000),-3),{0,2000001,3000001,4000001,6000001,10000001,15000001,30000001},{0,100000,250000,650000,1250000,1750000,2500000,4000000})),-2))</f>
        <v/>
      </c>
      <c r="F8" s="11">
        <f>E8/A8</f>
        <v/>
      </c>
      <c r="G8" s="10">
        <f>A8-E8</f>
        <v/>
      </c>
      <c r="H8" s="10">
        <f>ROUNDDOWN(ROUNDDOWN(MAX(0,A8-1100000-25000000),-3)*0.2,-2)</f>
        <v/>
      </c>
    </row>
    <row r="9">
      <c r="A9" s="3" t="n">
        <v>20000000</v>
      </c>
      <c r="B9" s="10">
        <f>IF(ROUNDDOWN(MAX(0,A9-1100000),-3)=0,0,ROUNDDOWN(IF(FALSE,ROUNDDOWN(MAX(0,A9-1100000),-3)*LOOKUP(ROUNDDOWN(MAX(0,A9-1100000),-3),{0,2000001,4000001,6000001,10000001,15000001,30000001,45000001},{0.1,0.15,0.2,0.3,0.4,0.45,0.5,0.55})-LOOKUP(ROUNDDOWN(MAX(0,A9-1100000),-3),{0,2000001,4000001,6000001,10000001,15000001,30000001,45000001},{0,100000,300000,900000,1900000,2650000,4150000,6400000}),ROUNDDOWN(MAX(0,A9-1100000),-3)*LOOKUP(ROUNDDOWN(MAX(0,A9-1100000),-3),{0,2000001,3000001,4000001,6000001,10000001,15000001,30000001},{0.1,0.15,0.2,0.3,0.4,0.45,0.5,0.55})-LOOKUP(ROUNDDOWN(MAX(0,A9-1100000),-3),{0,2000001,3000001,4000001,6000001,10000001,15000001,30000001},{0,100000,250000,650000,1250000,1750000,2500000,4000000})),-2))</f>
        <v/>
      </c>
      <c r="C9" s="11">
        <f>B9/A9</f>
        <v/>
      </c>
      <c r="D9" s="10">
        <f>A9-B9</f>
        <v/>
      </c>
      <c r="E9" s="10">
        <f>IF(ROUNDDOWN(MAX(0,A9-1100000),-3)=0,0,ROUNDDOWN(IF(TRUE,ROUNDDOWN(MAX(0,A9-1100000),-3)*LOOKUP(ROUNDDOWN(MAX(0,A9-1100000),-3),{0,2000001,4000001,6000001,10000001,15000001,30000001,45000001},{0.1,0.15,0.2,0.3,0.4,0.45,0.5,0.55})-LOOKUP(ROUNDDOWN(MAX(0,A9-1100000),-3),{0,2000001,4000001,6000001,10000001,15000001,30000001,45000001},{0,100000,300000,900000,1900000,2650000,4150000,6400000}),ROUNDDOWN(MAX(0,A9-1100000),-3)*LOOKUP(ROUNDDOWN(MAX(0,A9-1100000),-3),{0,2000001,3000001,4000001,6000001,10000001,15000001,30000001},{0.1,0.15,0.2,0.3,0.4,0.45,0.5,0.55})-LOOKUP(ROUNDDOWN(MAX(0,A9-1100000),-3),{0,2000001,3000001,4000001,6000001,10000001,15000001,30000001},{0,100000,250000,650000,1250000,1750000,2500000,4000000})),-2))</f>
        <v/>
      </c>
      <c r="F9" s="11">
        <f>E9/A9</f>
        <v/>
      </c>
      <c r="G9" s="10">
        <f>A9-E9</f>
        <v/>
      </c>
      <c r="H9" s="10">
        <f>ROUNDDOWN(ROUNDDOWN(MAX(0,A9-1100000-25000000),-3)*0.2,-2)</f>
        <v/>
      </c>
    </row>
    <row r="10">
      <c r="A10" s="3" t="n">
        <v>30000000</v>
      </c>
      <c r="B10" s="10">
        <f>IF(ROUNDDOWN(MAX(0,A10-1100000),-3)=0,0,ROUNDDOWN(IF(FALSE,ROUNDDOWN(MAX(0,A10-1100000),-3)*LOOKUP(ROUNDDOWN(MAX(0,A10-1100000),-3),{0,2000001,4000001,6000001,10000001,15000001,30000001,45000001},{0.1,0.15,0.2,0.3,0.4,0.45,0.5,0.55})-LOOKUP(ROUNDDOWN(MAX(0,A10-1100000),-3),{0,2000001,4000001,6000001,10000001,15000001,30000001,45000001},{0,100000,300000,900000,1900000,2650000,4150000,6400000}),ROUNDDOWN(MAX(0,A10-1100000),-3)*LOOKUP(ROUNDDOWN(MAX(0,A10-1100000),-3),{0,2000001,3000001,4000001,6000001,10000001,15000001,30000001},{0.1,0.15,0.2,0.3,0.4,0.45,0.5,0.55})-LOOKUP(ROUNDDOWN(MAX(0,A10-1100000),-3),{0,2000001,3000001,4000001,6000001,10000001,15000001,30000001},{0,100000,250000,650000,1250000,1750000,2500000,4000000})),-2))</f>
        <v/>
      </c>
      <c r="C10" s="11">
        <f>B10/A10</f>
        <v/>
      </c>
      <c r="D10" s="10">
        <f>A10-B10</f>
        <v/>
      </c>
      <c r="E10" s="10">
        <f>IF(ROUNDDOWN(MAX(0,A10-1100000),-3)=0,0,ROUNDDOWN(IF(TRUE,ROUNDDOWN(MAX(0,A10-1100000),-3)*LOOKUP(ROUNDDOWN(MAX(0,A10-1100000),-3),{0,2000001,4000001,6000001,10000001,15000001,30000001,45000001},{0.1,0.15,0.2,0.3,0.4,0.45,0.5,0.55})-LOOKUP(ROUNDDOWN(MAX(0,A10-1100000),-3),{0,2000001,4000001,6000001,10000001,15000001,30000001,45000001},{0,100000,300000,900000,1900000,2650000,4150000,6400000}),ROUNDDOWN(MAX(0,A10-1100000),-3)*LOOKUP(ROUNDDOWN(MAX(0,A10-1100000),-3),{0,2000001,3000001,4000001,6000001,10000001,15000001,30000001},{0.1,0.15,0.2,0.3,0.4,0.45,0.5,0.55})-LOOKUP(ROUNDDOWN(MAX(0,A10-1100000),-3),{0,2000001,3000001,4000001,6000001,10000001,15000001,30000001},{0,100000,250000,650000,1250000,1750000,2500000,4000000})),-2))</f>
        <v/>
      </c>
      <c r="F10" s="11">
        <f>E10/A10</f>
        <v/>
      </c>
      <c r="G10" s="10">
        <f>A10-E10</f>
        <v/>
      </c>
      <c r="H10" s="10">
        <f>ROUNDDOWN(ROUNDDOWN(MAX(0,A10-1100000-25000000),-3)*0.2,-2)</f>
        <v/>
      </c>
    </row>
    <row r="11">
      <c r="A11" s="3" t="n">
        <v>50000000</v>
      </c>
      <c r="B11" s="10">
        <f>IF(ROUNDDOWN(MAX(0,A11-1100000),-3)=0,0,ROUNDDOWN(IF(FALSE,ROUNDDOWN(MAX(0,A11-1100000),-3)*LOOKUP(ROUNDDOWN(MAX(0,A11-1100000),-3),{0,2000001,4000001,6000001,10000001,15000001,30000001,45000001},{0.1,0.15,0.2,0.3,0.4,0.45,0.5,0.55})-LOOKUP(ROUNDDOWN(MAX(0,A11-1100000),-3),{0,2000001,4000001,6000001,10000001,15000001,30000001,45000001},{0,100000,300000,900000,1900000,2650000,4150000,6400000}),ROUNDDOWN(MAX(0,A11-1100000),-3)*LOOKUP(ROUNDDOWN(MAX(0,A11-1100000),-3),{0,2000001,3000001,4000001,6000001,10000001,15000001,30000001},{0.1,0.15,0.2,0.3,0.4,0.45,0.5,0.55})-LOOKUP(ROUNDDOWN(MAX(0,A11-1100000),-3),{0,2000001,3000001,4000001,6000001,10000001,15000001,30000001},{0,100000,250000,650000,1250000,1750000,2500000,4000000})),-2))</f>
        <v/>
      </c>
      <c r="C11" s="11">
        <f>B11/A11</f>
        <v/>
      </c>
      <c r="D11" s="10">
        <f>A11-B11</f>
        <v/>
      </c>
      <c r="E11" s="10">
        <f>IF(ROUNDDOWN(MAX(0,A11-1100000),-3)=0,0,ROUNDDOWN(IF(TRUE,ROUNDDOWN(MAX(0,A11-1100000),-3)*LOOKUP(ROUNDDOWN(MAX(0,A11-1100000),-3),{0,2000001,4000001,6000001,10000001,15000001,30000001,45000001},{0.1,0.15,0.2,0.3,0.4,0.45,0.5,0.55})-LOOKUP(ROUNDDOWN(MAX(0,A11-1100000),-3),{0,2000001,4000001,6000001,10000001,15000001,30000001,45000001},{0,100000,300000,900000,1900000,2650000,4150000,6400000}),ROUNDDOWN(MAX(0,A11-1100000),-3)*LOOKUP(ROUNDDOWN(MAX(0,A11-1100000),-3),{0,2000001,3000001,4000001,6000001,10000001,15000001,30000001},{0.1,0.15,0.2,0.3,0.4,0.45,0.5,0.55})-LOOKUP(ROUNDDOWN(MAX(0,A11-1100000),-3),{0,2000001,3000001,4000001,6000001,10000001,15000001,30000001},{0,100000,250000,650000,1250000,1750000,2500000,4000000})),-2))</f>
        <v/>
      </c>
      <c r="F11" s="11">
        <f>E11/A11</f>
        <v/>
      </c>
      <c r="G11" s="10">
        <f>A11-E11</f>
        <v/>
      </c>
      <c r="H11" s="10">
        <f>ROUNDDOWN(ROUNDDOWN(MAX(0,A11-1100000-25000000),-3)*0.2,-2)</f>
        <v/>
      </c>
    </row>
    <row r="12">
      <c r="A12" s="3" t="n">
        <v>92100000</v>
      </c>
      <c r="B12" s="10">
        <f>IF(ROUNDDOWN(MAX(0,A12-1100000),-3)=0,0,ROUNDDOWN(IF(FALSE,ROUNDDOWN(MAX(0,A12-1100000),-3)*LOOKUP(ROUNDDOWN(MAX(0,A12-1100000),-3),{0,2000001,4000001,6000001,10000001,15000001,30000001,45000001},{0.1,0.15,0.2,0.3,0.4,0.45,0.5,0.55})-LOOKUP(ROUNDDOWN(MAX(0,A12-1100000),-3),{0,2000001,4000001,6000001,10000001,15000001,30000001,45000001},{0,100000,300000,900000,1900000,2650000,4150000,6400000}),ROUNDDOWN(MAX(0,A12-1100000),-3)*LOOKUP(ROUNDDOWN(MAX(0,A12-1100000),-3),{0,2000001,3000001,4000001,6000001,10000001,15000001,30000001},{0.1,0.15,0.2,0.3,0.4,0.45,0.5,0.55})-LOOKUP(ROUNDDOWN(MAX(0,A12-1100000),-3),{0,2000001,3000001,4000001,6000001,10000001,15000001,30000001},{0,100000,250000,650000,1250000,1750000,2500000,4000000})),-2))</f>
        <v/>
      </c>
      <c r="C12" s="11">
        <f>B12/A12</f>
        <v/>
      </c>
      <c r="D12" s="10">
        <f>A12-B12</f>
        <v/>
      </c>
      <c r="E12" s="10">
        <f>IF(ROUNDDOWN(MAX(0,A12-1100000),-3)=0,0,ROUNDDOWN(IF(TRUE,ROUNDDOWN(MAX(0,A12-1100000),-3)*LOOKUP(ROUNDDOWN(MAX(0,A12-1100000),-3),{0,2000001,4000001,6000001,10000001,15000001,30000001,45000001},{0.1,0.15,0.2,0.3,0.4,0.45,0.5,0.55})-LOOKUP(ROUNDDOWN(MAX(0,A12-1100000),-3),{0,2000001,4000001,6000001,10000001,15000001,30000001,45000001},{0,100000,300000,900000,1900000,2650000,4150000,6400000}),ROUNDDOWN(MAX(0,A12-1100000),-3)*LOOKUP(ROUNDDOWN(MAX(0,A12-1100000),-3),{0,2000001,3000001,4000001,6000001,10000001,15000001,30000001},{0.1,0.15,0.2,0.3,0.4,0.45,0.5,0.55})-LOOKUP(ROUNDDOWN(MAX(0,A12-1100000),-3),{0,2000001,3000001,4000001,6000001,10000001,15000001,30000001},{0,100000,250000,650000,1250000,1750000,2500000,4000000})),-2))</f>
        <v/>
      </c>
      <c r="F12" s="11">
        <f>E12/A12</f>
        <v/>
      </c>
      <c r="G12" s="10">
        <f>A12-E12</f>
        <v/>
      </c>
      <c r="H12" s="10">
        <f>ROUNDDOWN(ROUNDDOWN(MAX(0,A12-1100000-25000000),-3)*0.2,-2)</f>
        <v/>
      </c>
    </row>
    <row r="13">
      <c r="A13" s="3" t="n">
        <v>100000000</v>
      </c>
      <c r="B13" s="10">
        <f>IF(ROUNDDOWN(MAX(0,A13-1100000),-3)=0,0,ROUNDDOWN(IF(FALSE,ROUNDDOWN(MAX(0,A13-1100000),-3)*LOOKUP(ROUNDDOWN(MAX(0,A13-1100000),-3),{0,2000001,4000001,6000001,10000001,15000001,30000001,45000001},{0.1,0.15,0.2,0.3,0.4,0.45,0.5,0.55})-LOOKUP(ROUNDDOWN(MAX(0,A13-1100000),-3),{0,2000001,4000001,6000001,10000001,15000001,30000001,45000001},{0,100000,300000,900000,1900000,2650000,4150000,6400000}),ROUNDDOWN(MAX(0,A13-1100000),-3)*LOOKUP(ROUNDDOWN(MAX(0,A13-1100000),-3),{0,2000001,3000001,4000001,6000001,10000001,15000001,30000001},{0.1,0.15,0.2,0.3,0.4,0.45,0.5,0.55})-LOOKUP(ROUNDDOWN(MAX(0,A13-1100000),-3),{0,2000001,3000001,4000001,6000001,10000001,15000001,30000001},{0,100000,250000,650000,1250000,1750000,2500000,4000000})),-2))</f>
        <v/>
      </c>
      <c r="C13" s="11">
        <f>B13/A13</f>
        <v/>
      </c>
      <c r="D13" s="10">
        <f>A13-B13</f>
        <v/>
      </c>
      <c r="E13" s="10">
        <f>IF(ROUNDDOWN(MAX(0,A13-1100000),-3)=0,0,ROUNDDOWN(IF(TRUE,ROUNDDOWN(MAX(0,A13-1100000),-3)*LOOKUP(ROUNDDOWN(MAX(0,A13-1100000),-3),{0,2000001,4000001,6000001,10000001,15000001,30000001,45000001},{0.1,0.15,0.2,0.3,0.4,0.45,0.5,0.55})-LOOKUP(ROUNDDOWN(MAX(0,A13-1100000),-3),{0,2000001,4000001,6000001,10000001,15000001,30000001,45000001},{0,100000,300000,900000,1900000,2650000,4150000,6400000}),ROUNDDOWN(MAX(0,A13-1100000),-3)*LOOKUP(ROUNDDOWN(MAX(0,A13-1100000),-3),{0,2000001,3000001,4000001,6000001,10000001,15000001,30000001},{0.1,0.15,0.2,0.3,0.4,0.45,0.5,0.55})-LOOKUP(ROUNDDOWN(MAX(0,A13-1100000),-3),{0,2000001,3000001,4000001,6000001,10000001,15000001,30000001},{0,100000,250000,650000,1250000,1750000,2500000,4000000})),-2))</f>
        <v/>
      </c>
      <c r="F13" s="11">
        <f>E13/A13</f>
        <v/>
      </c>
      <c r="G13" s="10">
        <f>A13-E13</f>
        <v/>
      </c>
      <c r="H13" s="10">
        <f>ROUNDDOWN(ROUNDDOWN(MAX(0,A13-1100000-25000000),-3)*0.2,-2)</f>
        <v/>
      </c>
    </row>
    <row r="14">
      <c r="A14" s="3" t="n">
        <v>140100000</v>
      </c>
      <c r="B14" s="10">
        <f>IF(ROUNDDOWN(MAX(0,A14-1100000),-3)=0,0,ROUNDDOWN(IF(FALSE,ROUNDDOWN(MAX(0,A14-1100000),-3)*LOOKUP(ROUNDDOWN(MAX(0,A14-1100000),-3),{0,2000001,4000001,6000001,10000001,15000001,30000001,45000001},{0.1,0.15,0.2,0.3,0.4,0.45,0.5,0.55})-LOOKUP(ROUNDDOWN(MAX(0,A14-1100000),-3),{0,2000001,4000001,6000001,10000001,15000001,30000001,45000001},{0,100000,300000,900000,1900000,2650000,4150000,6400000}),ROUNDDOWN(MAX(0,A14-1100000),-3)*LOOKUP(ROUNDDOWN(MAX(0,A14-1100000),-3),{0,2000001,3000001,4000001,6000001,10000001,15000001,30000001},{0.1,0.15,0.2,0.3,0.4,0.45,0.5,0.55})-LOOKUP(ROUNDDOWN(MAX(0,A14-1100000),-3),{0,2000001,3000001,4000001,6000001,10000001,15000001,30000001},{0,100000,250000,650000,1250000,1750000,2500000,4000000})),-2))</f>
        <v/>
      </c>
      <c r="C14" s="11">
        <f>B14/A14</f>
        <v/>
      </c>
      <c r="D14" s="10">
        <f>A14-B14</f>
        <v/>
      </c>
      <c r="E14" s="10">
        <f>IF(ROUNDDOWN(MAX(0,A14-1100000),-3)=0,0,ROUNDDOWN(IF(TRUE,ROUNDDOWN(MAX(0,A14-1100000),-3)*LOOKUP(ROUNDDOWN(MAX(0,A14-1100000),-3),{0,2000001,4000001,6000001,10000001,15000001,30000001,45000001},{0.1,0.15,0.2,0.3,0.4,0.45,0.5,0.55})-LOOKUP(ROUNDDOWN(MAX(0,A14-1100000),-3),{0,2000001,4000001,6000001,10000001,15000001,30000001,45000001},{0,100000,300000,900000,1900000,2650000,4150000,6400000}),ROUNDDOWN(MAX(0,A14-1100000),-3)*LOOKUP(ROUNDDOWN(MAX(0,A14-1100000),-3),{0,2000001,3000001,4000001,6000001,10000001,15000001,30000001},{0.1,0.15,0.2,0.3,0.4,0.45,0.5,0.55})-LOOKUP(ROUNDDOWN(MAX(0,A14-1100000),-3),{0,2000001,3000001,4000001,6000001,10000001,15000001,30000001},{0,100000,250000,650000,1250000,1750000,2500000,4000000})),-2))</f>
        <v/>
      </c>
      <c r="F14" s="11">
        <f>E14/A14</f>
        <v/>
      </c>
      <c r="G14" s="10">
        <f>A14-E14</f>
        <v/>
      </c>
      <c r="H14" s="10">
        <f>ROUNDDOWN(ROUNDDOWN(MAX(0,A14-1100000-25000000),-3)*0.2,-2)</f>
        <v/>
      </c>
    </row>
    <row r="15">
      <c r="A15" s="3" t="n">
        <v>200000000</v>
      </c>
      <c r="B15" s="10">
        <f>IF(ROUNDDOWN(MAX(0,A15-1100000),-3)=0,0,ROUNDDOWN(IF(FALSE,ROUNDDOWN(MAX(0,A15-1100000),-3)*LOOKUP(ROUNDDOWN(MAX(0,A15-1100000),-3),{0,2000001,4000001,6000001,10000001,15000001,30000001,45000001},{0.1,0.15,0.2,0.3,0.4,0.45,0.5,0.55})-LOOKUP(ROUNDDOWN(MAX(0,A15-1100000),-3),{0,2000001,4000001,6000001,10000001,15000001,30000001,45000001},{0,100000,300000,900000,1900000,2650000,4150000,6400000}),ROUNDDOWN(MAX(0,A15-1100000),-3)*LOOKUP(ROUNDDOWN(MAX(0,A15-1100000),-3),{0,2000001,3000001,4000001,6000001,10000001,15000001,30000001},{0.1,0.15,0.2,0.3,0.4,0.45,0.5,0.55})-LOOKUP(ROUNDDOWN(MAX(0,A15-1100000),-3),{0,2000001,3000001,4000001,6000001,10000001,15000001,30000001},{0,100000,250000,650000,1250000,1750000,2500000,4000000})),-2))</f>
        <v/>
      </c>
      <c r="C15" s="11">
        <f>B15/A15</f>
        <v/>
      </c>
      <c r="D15" s="10">
        <f>A15-B15</f>
        <v/>
      </c>
      <c r="E15" s="10">
        <f>IF(ROUNDDOWN(MAX(0,A15-1100000),-3)=0,0,ROUNDDOWN(IF(TRUE,ROUNDDOWN(MAX(0,A15-1100000),-3)*LOOKUP(ROUNDDOWN(MAX(0,A15-1100000),-3),{0,2000001,4000001,6000001,10000001,15000001,30000001,45000001},{0.1,0.15,0.2,0.3,0.4,0.45,0.5,0.55})-LOOKUP(ROUNDDOWN(MAX(0,A15-1100000),-3),{0,2000001,4000001,6000001,10000001,15000001,30000001,45000001},{0,100000,300000,900000,1900000,2650000,4150000,6400000}),ROUNDDOWN(MAX(0,A15-1100000),-3)*LOOKUP(ROUNDDOWN(MAX(0,A15-1100000),-3),{0,2000001,3000001,4000001,6000001,10000001,15000001,30000001},{0.1,0.15,0.2,0.3,0.4,0.45,0.5,0.55})-LOOKUP(ROUNDDOWN(MAX(0,A15-1100000),-3),{0,2000001,3000001,4000001,6000001,10000001,15000001,30000001},{0,100000,250000,650000,1250000,1750000,2500000,4000000})),-2))</f>
        <v/>
      </c>
      <c r="F15" s="11">
        <f>E15/A15</f>
        <v/>
      </c>
      <c r="G15" s="10">
        <f>A15-E15</f>
        <v/>
      </c>
      <c r="H15" s="10">
        <f>ROUNDDOWN(ROUNDDOWN(MAX(0,A15-1100000-25000000),-3)*0.2,-2)</f>
        <v/>
      </c>
    </row>
    <row r="16">
      <c r="A16" s="3" t="n">
        <v>350000000</v>
      </c>
      <c r="B16" s="10">
        <f>IF(ROUNDDOWN(MAX(0,A16-1100000),-3)=0,0,ROUNDDOWN(IF(FALSE,ROUNDDOWN(MAX(0,A16-1100000),-3)*LOOKUP(ROUNDDOWN(MAX(0,A16-1100000),-3),{0,2000001,4000001,6000001,10000001,15000001,30000001,45000001},{0.1,0.15,0.2,0.3,0.4,0.45,0.5,0.55})-LOOKUP(ROUNDDOWN(MAX(0,A16-1100000),-3),{0,2000001,4000001,6000001,10000001,15000001,30000001,45000001},{0,100000,300000,900000,1900000,2650000,4150000,6400000}),ROUNDDOWN(MAX(0,A16-1100000),-3)*LOOKUP(ROUNDDOWN(MAX(0,A16-1100000),-3),{0,2000001,3000001,4000001,6000001,10000001,15000001,30000001},{0.1,0.15,0.2,0.3,0.4,0.45,0.5,0.55})-LOOKUP(ROUNDDOWN(MAX(0,A16-1100000),-3),{0,2000001,3000001,4000001,6000001,10000001,15000001,30000001},{0,100000,250000,650000,1250000,1750000,2500000,4000000})),-2))</f>
        <v/>
      </c>
      <c r="C16" s="11">
        <f>B16/A16</f>
        <v/>
      </c>
      <c r="D16" s="10">
        <f>A16-B16</f>
        <v/>
      </c>
      <c r="E16" s="10">
        <f>IF(ROUNDDOWN(MAX(0,A16-1100000),-3)=0,0,ROUNDDOWN(IF(TRUE,ROUNDDOWN(MAX(0,A16-1100000),-3)*LOOKUP(ROUNDDOWN(MAX(0,A16-1100000),-3),{0,2000001,4000001,6000001,10000001,15000001,30000001,45000001},{0.1,0.15,0.2,0.3,0.4,0.45,0.5,0.55})-LOOKUP(ROUNDDOWN(MAX(0,A16-1100000),-3),{0,2000001,4000001,6000001,10000001,15000001,30000001,45000001},{0,100000,300000,900000,1900000,2650000,4150000,6400000}),ROUNDDOWN(MAX(0,A16-1100000),-3)*LOOKUP(ROUNDDOWN(MAX(0,A16-1100000),-3),{0,2000001,3000001,4000001,6000001,10000001,15000001,30000001},{0.1,0.15,0.2,0.3,0.4,0.45,0.5,0.55})-LOOKUP(ROUNDDOWN(MAX(0,A16-1100000),-3),{0,2000001,3000001,4000001,6000001,10000001,15000001,30000001},{0,100000,250000,650000,1250000,1750000,2500000,4000000})),-2))</f>
        <v/>
      </c>
      <c r="F16" s="11">
        <f>E16/A16</f>
        <v/>
      </c>
      <c r="G16" s="10">
        <f>A16-E16</f>
        <v/>
      </c>
      <c r="H16" s="10">
        <f>ROUNDDOWN(ROUNDDOWN(MAX(0,A16-1100000-25000000),-3)*0.2,-2)</f>
        <v/>
      </c>
    </row>
    <row r="17">
      <c r="A17" s="3" t="n">
        <v>500000000</v>
      </c>
      <c r="B17" s="10">
        <f>IF(ROUNDDOWN(MAX(0,A17-1100000),-3)=0,0,ROUNDDOWN(IF(FALSE,ROUNDDOWN(MAX(0,A17-1100000),-3)*LOOKUP(ROUNDDOWN(MAX(0,A17-1100000),-3),{0,2000001,4000001,6000001,10000001,15000001,30000001,45000001},{0.1,0.15,0.2,0.3,0.4,0.45,0.5,0.55})-LOOKUP(ROUNDDOWN(MAX(0,A17-1100000),-3),{0,2000001,4000001,6000001,10000001,15000001,30000001,45000001},{0,100000,300000,900000,1900000,2650000,4150000,6400000}),ROUNDDOWN(MAX(0,A17-1100000),-3)*LOOKUP(ROUNDDOWN(MAX(0,A17-1100000),-3),{0,2000001,3000001,4000001,6000001,10000001,15000001,30000001},{0.1,0.15,0.2,0.3,0.4,0.45,0.5,0.55})-LOOKUP(ROUNDDOWN(MAX(0,A17-1100000),-3),{0,2000001,3000001,4000001,6000001,10000001,15000001,30000001},{0,100000,250000,650000,1250000,1750000,2500000,4000000})),-2))</f>
        <v/>
      </c>
      <c r="C17" s="11">
        <f>B17/A17</f>
        <v/>
      </c>
      <c r="D17" s="10">
        <f>A17-B17</f>
        <v/>
      </c>
      <c r="E17" s="10">
        <f>IF(ROUNDDOWN(MAX(0,A17-1100000),-3)=0,0,ROUNDDOWN(IF(TRUE,ROUNDDOWN(MAX(0,A17-1100000),-3)*LOOKUP(ROUNDDOWN(MAX(0,A17-1100000),-3),{0,2000001,4000001,6000001,10000001,15000001,30000001,45000001},{0.1,0.15,0.2,0.3,0.4,0.45,0.5,0.55})-LOOKUP(ROUNDDOWN(MAX(0,A17-1100000),-3),{0,2000001,4000001,6000001,10000001,15000001,30000001,45000001},{0,100000,300000,900000,1900000,2650000,4150000,6400000}),ROUNDDOWN(MAX(0,A17-1100000),-3)*LOOKUP(ROUNDDOWN(MAX(0,A17-1100000),-3),{0,2000001,3000001,4000001,6000001,10000001,15000001,30000001},{0.1,0.15,0.2,0.3,0.4,0.45,0.5,0.55})-LOOKUP(ROUNDDOWN(MAX(0,A17-1100000),-3),{0,2000001,3000001,4000001,6000001,10000001,15000001,30000001},{0,100000,250000,650000,1250000,1750000,2500000,4000000})),-2))</f>
        <v/>
      </c>
      <c r="F17" s="11">
        <f>E17/A17</f>
        <v/>
      </c>
      <c r="G17" s="10">
        <f>A17-E17</f>
        <v/>
      </c>
      <c r="H17" s="10">
        <f>ROUNDDOWN(ROUNDDOWN(MAX(0,A17-1100000-25000000),-3)*0.2,-2)</f>
        <v/>
      </c>
    </row>
    <row r="18">
      <c r="A18" s="3" t="n">
        <v>700000000</v>
      </c>
      <c r="B18" s="10">
        <f>IF(ROUNDDOWN(MAX(0,A18-1100000),-3)=0,0,ROUNDDOWN(IF(FALSE,ROUNDDOWN(MAX(0,A18-1100000),-3)*LOOKUP(ROUNDDOWN(MAX(0,A18-1100000),-3),{0,2000001,4000001,6000001,10000001,15000001,30000001,45000001},{0.1,0.15,0.2,0.3,0.4,0.45,0.5,0.55})-LOOKUP(ROUNDDOWN(MAX(0,A18-1100000),-3),{0,2000001,4000001,6000001,10000001,15000001,30000001,45000001},{0,100000,300000,900000,1900000,2650000,4150000,6400000}),ROUNDDOWN(MAX(0,A18-1100000),-3)*LOOKUP(ROUNDDOWN(MAX(0,A18-1100000),-3),{0,2000001,3000001,4000001,6000001,10000001,15000001,30000001},{0.1,0.15,0.2,0.3,0.4,0.45,0.5,0.55})-LOOKUP(ROUNDDOWN(MAX(0,A18-1100000),-3),{0,2000001,3000001,4000001,6000001,10000001,15000001,30000001},{0,100000,250000,650000,1250000,1750000,2500000,4000000})),-2))</f>
        <v/>
      </c>
      <c r="C18" s="11">
        <f>B18/A18</f>
        <v/>
      </c>
      <c r="D18" s="10">
        <f>A18-B18</f>
        <v/>
      </c>
      <c r="E18" s="10">
        <f>IF(ROUNDDOWN(MAX(0,A18-1100000),-3)=0,0,ROUNDDOWN(IF(TRUE,ROUNDDOWN(MAX(0,A18-1100000),-3)*LOOKUP(ROUNDDOWN(MAX(0,A18-1100000),-3),{0,2000001,4000001,6000001,10000001,15000001,30000001,45000001},{0.1,0.15,0.2,0.3,0.4,0.45,0.5,0.55})-LOOKUP(ROUNDDOWN(MAX(0,A18-1100000),-3),{0,2000001,4000001,6000001,10000001,15000001,30000001,45000001},{0,100000,300000,900000,1900000,2650000,4150000,6400000}),ROUNDDOWN(MAX(0,A18-1100000),-3)*LOOKUP(ROUNDDOWN(MAX(0,A18-1100000),-3),{0,2000001,3000001,4000001,6000001,10000001,15000001,30000001},{0.1,0.15,0.2,0.3,0.4,0.45,0.5,0.55})-LOOKUP(ROUNDDOWN(MAX(0,A18-1100000),-3),{0,2000001,3000001,4000001,6000001,10000001,15000001,30000001},{0,100000,250000,650000,1250000,1750000,2500000,4000000})),-2))</f>
        <v/>
      </c>
      <c r="F18" s="11">
        <f>E18/A18</f>
        <v/>
      </c>
      <c r="G18" s="10">
        <f>A18-E18</f>
        <v/>
      </c>
      <c r="H18" s="10">
        <f>ROUNDDOWN(ROUNDDOWN(MAX(0,A18-1100000-25000000),-3)*0.2,-2)</f>
        <v/>
      </c>
    </row>
    <row r="19">
      <c r="A19" s="3" t="n">
        <v>1000000000</v>
      </c>
      <c r="B19" s="10">
        <f>IF(ROUNDDOWN(MAX(0,A19-1100000),-3)=0,0,ROUNDDOWN(IF(FALSE,ROUNDDOWN(MAX(0,A19-1100000),-3)*LOOKUP(ROUNDDOWN(MAX(0,A19-1100000),-3),{0,2000001,4000001,6000001,10000001,15000001,30000001,45000001},{0.1,0.15,0.2,0.3,0.4,0.45,0.5,0.55})-LOOKUP(ROUNDDOWN(MAX(0,A19-1100000),-3),{0,2000001,4000001,6000001,10000001,15000001,30000001,45000001},{0,100000,300000,900000,1900000,2650000,4150000,6400000}),ROUNDDOWN(MAX(0,A19-1100000),-3)*LOOKUP(ROUNDDOWN(MAX(0,A19-1100000),-3),{0,2000001,3000001,4000001,6000001,10000001,15000001,30000001},{0.1,0.15,0.2,0.3,0.4,0.45,0.5,0.55})-LOOKUP(ROUNDDOWN(MAX(0,A19-1100000),-3),{0,2000001,3000001,4000001,6000001,10000001,15000001,30000001},{0,100000,250000,650000,1250000,1750000,2500000,4000000})),-2))</f>
        <v/>
      </c>
      <c r="C19" s="11">
        <f>B19/A19</f>
        <v/>
      </c>
      <c r="D19" s="10">
        <f>A19-B19</f>
        <v/>
      </c>
      <c r="E19" s="10">
        <f>IF(ROUNDDOWN(MAX(0,A19-1100000),-3)=0,0,ROUNDDOWN(IF(TRUE,ROUNDDOWN(MAX(0,A19-1100000),-3)*LOOKUP(ROUNDDOWN(MAX(0,A19-1100000),-3),{0,2000001,4000001,6000001,10000001,15000001,30000001,45000001},{0.1,0.15,0.2,0.3,0.4,0.45,0.5,0.55})-LOOKUP(ROUNDDOWN(MAX(0,A19-1100000),-3),{0,2000001,4000001,6000001,10000001,15000001,30000001,45000001},{0,100000,300000,900000,1900000,2650000,4150000,6400000}),ROUNDDOWN(MAX(0,A19-1100000),-3)*LOOKUP(ROUNDDOWN(MAX(0,A19-1100000),-3),{0,2000001,3000001,4000001,6000001,10000001,15000001,30000001},{0.1,0.15,0.2,0.3,0.4,0.45,0.5,0.55})-LOOKUP(ROUNDDOWN(MAX(0,A19-1100000),-3),{0,2000001,3000001,4000001,6000001,10000001,15000001,30000001},{0,100000,250000,650000,1250000,1750000,2500000,4000000})),-2))</f>
        <v/>
      </c>
      <c r="F19" s="11">
        <f>E19/A19</f>
        <v/>
      </c>
      <c r="G19" s="10">
        <f>A19-E19</f>
        <v/>
      </c>
      <c r="H19" s="10">
        <f>ROUNDDOWN(ROUNDDOWN(MAX(0,A19-1100000-25000000),-3)*0.2,-2)</f>
        <v/>
      </c>
    </row>
    <row r="21">
      <c r="A21" t="inlineStr">
        <is>
          <t>割合が50%を超えるのは、一般税率で9,210万円より多いとき、特例税率で1億4,010万円より多いとき。</t>
        </is>
      </c>
    </row>
    <row r="22">
      <c r="A22" t="inlineStr">
        <is>
          <t>55%の段で、税＝（額−110万円）×55%−控除額 が額の半分を超える点を解くと出る。</t>
        </is>
      </c>
    </row>
    <row r="23">
      <c r="A23" t="inlineStr">
        <is>
          <t>相続時精算課税は、60歳以上の父母・祖父母から18歳以上の子・孫へ渡すときに選べる。2,500万円の特別控除を初めて使う年の額。</t>
        </is>
      </c>
    </row>
    <row r="24">
      <c r="A24" t="inlineStr">
        <is>
          <t>相続時精算課税で渡した額は、渡した人が亡くなったときに相続財産に足して相続税を計算し直す。払った贈与税はそこで引かれる。</t>
        </is>
      </c>
    </row>
  </sheetData>
  <conditionalFormatting sqref="C3:C19 F3:F19">
    <cfRule type="expression" priority="1" dxfId="0">
      <formula>C3&gt;=0.5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workbookViewId="0">
      <pane ySplit="6" topLeftCell="A7" activePane="bottomLeft" state="frozen"/>
      <selection pane="bottomLeft" activeCell="A1" sqref="A1"/>
    </sheetView>
  </sheetViews>
  <sheetFormatPr baseColWidth="8" defaultRowHeight="15"/>
  <cols>
    <col width="24" customWidth="1" min="1" max="1"/>
    <col width="16" customWidth="1" min="2" max="2"/>
    <col width="15" customWidth="1" min="3" max="3"/>
    <col width="16" customWidth="1" min="4" max="4"/>
    <col width="12" customWidth="1" min="5" max="5"/>
    <col width="18" customWidth="1" min="6" max="6"/>
  </cols>
  <sheetData>
    <row r="1">
      <c r="A1" s="1" t="inlineStr">
        <is>
          <t>同じ額を何年かに分けて1人に渡したときの贈与税の合計（毎年その年に贈与を決める場合）</t>
        </is>
      </c>
    </row>
    <row r="2">
      <c r="A2" s="2" t="inlineStr">
        <is>
          <t>渡したい額の合計</t>
        </is>
      </c>
      <c r="B2" s="3" t="n">
        <v>100000000</v>
      </c>
    </row>
    <row r="3">
      <c r="A3" s="2" t="inlineStr">
        <is>
          <t>相手</t>
        </is>
      </c>
      <c r="B3" s="6" t="inlineStr">
        <is>
          <t>18歳以上の子・孫</t>
        </is>
      </c>
    </row>
    <row r="4">
      <c r="A4" s="2" t="inlineStr">
        <is>
          <t>税をかけずに渡しきる年数</t>
        </is>
      </c>
      <c r="B4" s="12">
        <f>ROUNDUP(B2/1100000,0)</f>
        <v/>
      </c>
    </row>
    <row r="6">
      <c r="A6" s="5" t="inlineStr">
        <is>
          <t>分ける年数</t>
        </is>
      </c>
      <c r="B6" s="5" t="inlineStr">
        <is>
          <t>1年に渡す額</t>
        </is>
      </c>
      <c r="C6" s="5" t="inlineStr">
        <is>
          <t>1年の贈与税</t>
        </is>
      </c>
      <c r="D6" s="5" t="inlineStr">
        <is>
          <t>贈与税の合計</t>
        </is>
      </c>
      <c r="E6" s="5" t="inlineStr">
        <is>
          <t>合計に占める税</t>
        </is>
      </c>
      <c r="F6" s="5" t="inlineStr">
        <is>
          <t>1回で渡すときとの差</t>
        </is>
      </c>
    </row>
    <row r="7">
      <c r="A7" s="13" t="n">
        <v>1</v>
      </c>
      <c r="B7" s="10">
        <f>ROUNDDOWN($B$2/A7,0)</f>
        <v/>
      </c>
      <c r="C7" s="10">
        <f>IF(ROUNDDOWN(MAX(0,B7-1100000),-3)=0,0,ROUNDDOWN(IF($B$3="18歳以上の子・孫",ROUNDDOWN(MAX(0,B7-1100000),-3)*LOOKUP(ROUNDDOWN(MAX(0,B7-1100000),-3),{0,2000001,4000001,6000001,10000001,15000001,30000001,45000001},{0.1,0.15,0.2,0.3,0.4,0.45,0.5,0.55})-LOOKUP(ROUNDDOWN(MAX(0,B7-1100000),-3),{0,2000001,4000001,6000001,10000001,15000001,30000001,45000001},{0,100000,300000,900000,1900000,2650000,4150000,6400000}),ROUNDDOWN(MAX(0,B7-1100000),-3)*LOOKUP(ROUNDDOWN(MAX(0,B7-1100000),-3),{0,2000001,3000001,4000001,6000001,10000001,15000001,30000001},{0.1,0.15,0.2,0.3,0.4,0.45,0.5,0.55})-LOOKUP(ROUNDDOWN(MAX(0,B7-1100000),-3),{0,2000001,3000001,4000001,6000001,10000001,15000001,30000001},{0,100000,250000,650000,1250000,1750000,2500000,4000000})),-2))</f>
        <v/>
      </c>
      <c r="D7" s="10">
        <f>C7*A7</f>
        <v/>
      </c>
      <c r="E7" s="11">
        <f>D7/$B$2</f>
        <v/>
      </c>
      <c r="F7" s="14">
        <f>D7-$D$7</f>
        <v/>
      </c>
    </row>
    <row r="8">
      <c r="A8" s="13" t="n">
        <v>2</v>
      </c>
      <c r="B8" s="10">
        <f>ROUNDDOWN($B$2/A8,0)</f>
        <v/>
      </c>
      <c r="C8" s="10">
        <f>IF(ROUNDDOWN(MAX(0,B8-1100000),-3)=0,0,ROUNDDOWN(IF($B$3="18歳以上の子・孫",ROUNDDOWN(MAX(0,B8-1100000),-3)*LOOKUP(ROUNDDOWN(MAX(0,B8-1100000),-3),{0,2000001,4000001,6000001,10000001,15000001,30000001,45000001},{0.1,0.15,0.2,0.3,0.4,0.45,0.5,0.55})-LOOKUP(ROUNDDOWN(MAX(0,B8-1100000),-3),{0,2000001,4000001,6000001,10000001,15000001,30000001,45000001},{0,100000,300000,900000,1900000,2650000,4150000,6400000}),ROUNDDOWN(MAX(0,B8-1100000),-3)*LOOKUP(ROUNDDOWN(MAX(0,B8-1100000),-3),{0,2000001,3000001,4000001,6000001,10000001,15000001,30000001},{0.1,0.15,0.2,0.3,0.4,0.45,0.5,0.55})-LOOKUP(ROUNDDOWN(MAX(0,B8-1100000),-3),{0,2000001,3000001,4000001,6000001,10000001,15000001,30000001},{0,100000,250000,650000,1250000,1750000,2500000,4000000})),-2))</f>
        <v/>
      </c>
      <c r="D8" s="10">
        <f>C8*A8</f>
        <v/>
      </c>
      <c r="E8" s="11">
        <f>D8/$B$2</f>
        <v/>
      </c>
      <c r="F8" s="14">
        <f>D8-$D$7</f>
        <v/>
      </c>
    </row>
    <row r="9">
      <c r="A9" s="13" t="n">
        <v>3</v>
      </c>
      <c r="B9" s="10">
        <f>ROUNDDOWN($B$2/A9,0)</f>
        <v/>
      </c>
      <c r="C9" s="10">
        <f>IF(ROUNDDOWN(MAX(0,B9-1100000),-3)=0,0,ROUNDDOWN(IF($B$3="18歳以上の子・孫",ROUNDDOWN(MAX(0,B9-1100000),-3)*LOOKUP(ROUNDDOWN(MAX(0,B9-1100000),-3),{0,2000001,4000001,6000001,10000001,15000001,30000001,45000001},{0.1,0.15,0.2,0.3,0.4,0.45,0.5,0.55})-LOOKUP(ROUNDDOWN(MAX(0,B9-1100000),-3),{0,2000001,4000001,6000001,10000001,15000001,30000001,45000001},{0,100000,300000,900000,1900000,2650000,4150000,6400000}),ROUNDDOWN(MAX(0,B9-1100000),-3)*LOOKUP(ROUNDDOWN(MAX(0,B9-1100000),-3),{0,2000001,3000001,4000001,6000001,10000001,15000001,30000001},{0.1,0.15,0.2,0.3,0.4,0.45,0.5,0.55})-LOOKUP(ROUNDDOWN(MAX(0,B9-1100000),-3),{0,2000001,3000001,4000001,6000001,10000001,15000001,30000001},{0,100000,250000,650000,1250000,1750000,2500000,4000000})),-2))</f>
        <v/>
      </c>
      <c r="D9" s="10">
        <f>C9*A9</f>
        <v/>
      </c>
      <c r="E9" s="11">
        <f>D9/$B$2</f>
        <v/>
      </c>
      <c r="F9" s="14">
        <f>D9-$D$7</f>
        <v/>
      </c>
    </row>
    <row r="10">
      <c r="A10" s="13" t="n">
        <v>5</v>
      </c>
      <c r="B10" s="10">
        <f>ROUNDDOWN($B$2/A10,0)</f>
        <v/>
      </c>
      <c r="C10" s="10">
        <f>IF(ROUNDDOWN(MAX(0,B10-1100000),-3)=0,0,ROUNDDOWN(IF($B$3="18歳以上の子・孫",ROUNDDOWN(MAX(0,B10-1100000),-3)*LOOKUP(ROUNDDOWN(MAX(0,B10-1100000),-3),{0,2000001,4000001,6000001,10000001,15000001,30000001,45000001},{0.1,0.15,0.2,0.3,0.4,0.45,0.5,0.55})-LOOKUP(ROUNDDOWN(MAX(0,B10-1100000),-3),{0,2000001,4000001,6000001,10000001,15000001,30000001,45000001},{0,100000,300000,900000,1900000,2650000,4150000,6400000}),ROUNDDOWN(MAX(0,B10-1100000),-3)*LOOKUP(ROUNDDOWN(MAX(0,B10-1100000),-3),{0,2000001,3000001,4000001,6000001,10000001,15000001,30000001},{0.1,0.15,0.2,0.3,0.4,0.45,0.5,0.55})-LOOKUP(ROUNDDOWN(MAX(0,B10-1100000),-3),{0,2000001,3000001,4000001,6000001,10000001,15000001,30000001},{0,100000,250000,650000,1250000,1750000,2500000,4000000})),-2))</f>
        <v/>
      </c>
      <c r="D10" s="10">
        <f>C10*A10</f>
        <v/>
      </c>
      <c r="E10" s="11">
        <f>D10/$B$2</f>
        <v/>
      </c>
      <c r="F10" s="14">
        <f>D10-$D$7</f>
        <v/>
      </c>
    </row>
    <row r="11">
      <c r="A11" s="13" t="n">
        <v>10</v>
      </c>
      <c r="B11" s="10">
        <f>ROUNDDOWN($B$2/A11,0)</f>
        <v/>
      </c>
      <c r="C11" s="10">
        <f>IF(ROUNDDOWN(MAX(0,B11-1100000),-3)=0,0,ROUNDDOWN(IF($B$3="18歳以上の子・孫",ROUNDDOWN(MAX(0,B11-1100000),-3)*LOOKUP(ROUNDDOWN(MAX(0,B11-1100000),-3),{0,2000001,4000001,6000001,10000001,15000001,30000001,45000001},{0.1,0.15,0.2,0.3,0.4,0.45,0.5,0.55})-LOOKUP(ROUNDDOWN(MAX(0,B11-1100000),-3),{0,2000001,4000001,6000001,10000001,15000001,30000001,45000001},{0,100000,300000,900000,1900000,2650000,4150000,6400000}),ROUNDDOWN(MAX(0,B11-1100000),-3)*LOOKUP(ROUNDDOWN(MAX(0,B11-1100000),-3),{0,2000001,3000001,4000001,6000001,10000001,15000001,30000001},{0.1,0.15,0.2,0.3,0.4,0.45,0.5,0.55})-LOOKUP(ROUNDDOWN(MAX(0,B11-1100000),-3),{0,2000001,3000001,4000001,6000001,10000001,15000001,30000001},{0,100000,250000,650000,1250000,1750000,2500000,4000000})),-2))</f>
        <v/>
      </c>
      <c r="D11" s="10">
        <f>C11*A11</f>
        <v/>
      </c>
      <c r="E11" s="11">
        <f>D11/$B$2</f>
        <v/>
      </c>
      <c r="F11" s="14">
        <f>D11-$D$7</f>
        <v/>
      </c>
    </row>
    <row r="12">
      <c r="A12" s="13" t="n">
        <v>15</v>
      </c>
      <c r="B12" s="10">
        <f>ROUNDDOWN($B$2/A12,0)</f>
        <v/>
      </c>
      <c r="C12" s="10">
        <f>IF(ROUNDDOWN(MAX(0,B12-1100000),-3)=0,0,ROUNDDOWN(IF($B$3="18歳以上の子・孫",ROUNDDOWN(MAX(0,B12-1100000),-3)*LOOKUP(ROUNDDOWN(MAX(0,B12-1100000),-3),{0,2000001,4000001,6000001,10000001,15000001,30000001,45000001},{0.1,0.15,0.2,0.3,0.4,0.45,0.5,0.55})-LOOKUP(ROUNDDOWN(MAX(0,B12-1100000),-3),{0,2000001,4000001,6000001,10000001,15000001,30000001,45000001},{0,100000,300000,900000,1900000,2650000,4150000,6400000}),ROUNDDOWN(MAX(0,B12-1100000),-3)*LOOKUP(ROUNDDOWN(MAX(0,B12-1100000),-3),{0,2000001,3000001,4000001,6000001,10000001,15000001,30000001},{0.1,0.15,0.2,0.3,0.4,0.45,0.5,0.55})-LOOKUP(ROUNDDOWN(MAX(0,B12-1100000),-3),{0,2000001,3000001,4000001,6000001,10000001,15000001,30000001},{0,100000,250000,650000,1250000,1750000,2500000,4000000})),-2))</f>
        <v/>
      </c>
      <c r="D12" s="10">
        <f>C12*A12</f>
        <v/>
      </c>
      <c r="E12" s="11">
        <f>D12/$B$2</f>
        <v/>
      </c>
      <c r="F12" s="14">
        <f>D12-$D$7</f>
        <v/>
      </c>
    </row>
    <row r="13">
      <c r="A13" s="13" t="n">
        <v>20</v>
      </c>
      <c r="B13" s="10">
        <f>ROUNDDOWN($B$2/A13,0)</f>
        <v/>
      </c>
      <c r="C13" s="10">
        <f>IF(ROUNDDOWN(MAX(0,B13-1100000),-3)=0,0,ROUNDDOWN(IF($B$3="18歳以上の子・孫",ROUNDDOWN(MAX(0,B13-1100000),-3)*LOOKUP(ROUNDDOWN(MAX(0,B13-1100000),-3),{0,2000001,4000001,6000001,10000001,15000001,30000001,45000001},{0.1,0.15,0.2,0.3,0.4,0.45,0.5,0.55})-LOOKUP(ROUNDDOWN(MAX(0,B13-1100000),-3),{0,2000001,4000001,6000001,10000001,15000001,30000001,45000001},{0,100000,300000,900000,1900000,2650000,4150000,6400000}),ROUNDDOWN(MAX(0,B13-1100000),-3)*LOOKUP(ROUNDDOWN(MAX(0,B13-1100000),-3),{0,2000001,3000001,4000001,6000001,10000001,15000001,30000001},{0.1,0.15,0.2,0.3,0.4,0.45,0.5,0.55})-LOOKUP(ROUNDDOWN(MAX(0,B13-1100000),-3),{0,2000001,3000001,4000001,6000001,10000001,15000001,30000001},{0,100000,250000,650000,1250000,1750000,2500000,4000000})),-2))</f>
        <v/>
      </c>
      <c r="D13" s="10">
        <f>C13*A13</f>
        <v/>
      </c>
      <c r="E13" s="11">
        <f>D13/$B$2</f>
        <v/>
      </c>
      <c r="F13" s="14">
        <f>D13-$D$7</f>
        <v/>
      </c>
    </row>
    <row r="14">
      <c r="A14" s="13" t="n">
        <v>30</v>
      </c>
      <c r="B14" s="10">
        <f>ROUNDDOWN($B$2/A14,0)</f>
        <v/>
      </c>
      <c r="C14" s="10">
        <f>IF(ROUNDDOWN(MAX(0,B14-1100000),-3)=0,0,ROUNDDOWN(IF($B$3="18歳以上の子・孫",ROUNDDOWN(MAX(0,B14-1100000),-3)*LOOKUP(ROUNDDOWN(MAX(0,B14-1100000),-3),{0,2000001,4000001,6000001,10000001,15000001,30000001,45000001},{0.1,0.15,0.2,0.3,0.4,0.45,0.5,0.55})-LOOKUP(ROUNDDOWN(MAX(0,B14-1100000),-3),{0,2000001,4000001,6000001,10000001,15000001,30000001,45000001},{0,100000,300000,900000,1900000,2650000,4150000,6400000}),ROUNDDOWN(MAX(0,B14-1100000),-3)*LOOKUP(ROUNDDOWN(MAX(0,B14-1100000),-3),{0,2000001,3000001,4000001,6000001,10000001,15000001,30000001},{0.1,0.15,0.2,0.3,0.4,0.45,0.5,0.55})-LOOKUP(ROUNDDOWN(MAX(0,B14-1100000),-3),{0,2000001,3000001,4000001,6000001,10000001,15000001,30000001},{0,100000,250000,650000,1250000,1750000,2500000,4000000})),-2))</f>
        <v/>
      </c>
      <c r="D14" s="10">
        <f>C14*A14</f>
        <v/>
      </c>
      <c r="E14" s="11">
        <f>D14/$B$2</f>
        <v/>
      </c>
      <c r="F14" s="14">
        <f>D14-$D$7</f>
        <v/>
      </c>
    </row>
    <row r="15">
      <c r="A15" s="13" t="n">
        <v>50</v>
      </c>
      <c r="B15" s="10">
        <f>ROUNDDOWN($B$2/A15,0)</f>
        <v/>
      </c>
      <c r="C15" s="10">
        <f>IF(ROUNDDOWN(MAX(0,B15-1100000),-3)=0,0,ROUNDDOWN(IF($B$3="18歳以上の子・孫",ROUNDDOWN(MAX(0,B15-1100000),-3)*LOOKUP(ROUNDDOWN(MAX(0,B15-1100000),-3),{0,2000001,4000001,6000001,10000001,15000001,30000001,45000001},{0.1,0.15,0.2,0.3,0.4,0.45,0.5,0.55})-LOOKUP(ROUNDDOWN(MAX(0,B15-1100000),-3),{0,2000001,4000001,6000001,10000001,15000001,30000001,45000001},{0,100000,300000,900000,1900000,2650000,4150000,6400000}),ROUNDDOWN(MAX(0,B15-1100000),-3)*LOOKUP(ROUNDDOWN(MAX(0,B15-1100000),-3),{0,2000001,3000001,4000001,6000001,10000001,15000001,30000001},{0.1,0.15,0.2,0.3,0.4,0.45,0.5,0.55})-LOOKUP(ROUNDDOWN(MAX(0,B15-1100000),-3),{0,2000001,3000001,4000001,6000001,10000001,15000001,30000001},{0,100000,250000,650000,1250000,1750000,2500000,4000000})),-2))</f>
        <v/>
      </c>
      <c r="D15" s="10">
        <f>C15*A15</f>
        <v/>
      </c>
      <c r="E15" s="11">
        <f>D15/$B$2</f>
        <v/>
      </c>
      <c r="F15" s="14">
        <f>D15-$D$7</f>
        <v/>
      </c>
    </row>
    <row r="16">
      <c r="A16" s="13" t="n">
        <v>91</v>
      </c>
      <c r="B16" s="10">
        <f>ROUNDDOWN($B$2/A16,0)</f>
        <v/>
      </c>
      <c r="C16" s="10">
        <f>IF(ROUNDDOWN(MAX(0,B16-1100000),-3)=0,0,ROUNDDOWN(IF($B$3="18歳以上の子・孫",ROUNDDOWN(MAX(0,B16-1100000),-3)*LOOKUP(ROUNDDOWN(MAX(0,B16-1100000),-3),{0,2000001,4000001,6000001,10000001,15000001,30000001,45000001},{0.1,0.15,0.2,0.3,0.4,0.45,0.5,0.55})-LOOKUP(ROUNDDOWN(MAX(0,B16-1100000),-3),{0,2000001,4000001,6000001,10000001,15000001,30000001,45000001},{0,100000,300000,900000,1900000,2650000,4150000,6400000}),ROUNDDOWN(MAX(0,B16-1100000),-3)*LOOKUP(ROUNDDOWN(MAX(0,B16-1100000),-3),{0,2000001,3000001,4000001,6000001,10000001,15000001,30000001},{0.1,0.15,0.2,0.3,0.4,0.45,0.5,0.55})-LOOKUP(ROUNDDOWN(MAX(0,B16-1100000),-3),{0,2000001,3000001,4000001,6000001,10000001,15000001,30000001},{0,100000,250000,650000,1250000,1750000,2500000,4000000})),-2))</f>
        <v/>
      </c>
      <c r="D16" s="10">
        <f>C16*A16</f>
        <v/>
      </c>
      <c r="E16" s="11">
        <f>D16/$B$2</f>
        <v/>
      </c>
      <c r="F16" s="14">
        <f>D16-$D$7</f>
        <v/>
      </c>
    </row>
    <row r="17">
      <c r="A17" s="2" t="inlineStr">
        <is>
          <t>相続時精算課税で1回で渡す</t>
        </is>
      </c>
      <c r="B17" s="10">
        <f>$B$2</f>
        <v/>
      </c>
      <c r="C17" s="10">
        <f>IF($B$3="18歳以上の子・孫",ROUNDDOWN(ROUNDDOWN(MAX(0,$B$2-1100000-25000000),-3)*0.2,-2),"選べない")</f>
        <v/>
      </c>
      <c r="D17" s="10">
        <f>C17</f>
        <v/>
      </c>
      <c r="E17" s="11">
        <f>IF(ISNUMBER(D17),D17/$B$2,"")</f>
        <v/>
      </c>
    </row>
    <row r="19">
      <c r="A19" t="inlineStr">
        <is>
          <t>「10年間、毎年1,000万円ずつ渡す」と最初に約束すると、約束した年に10年分の権利をもらったとして贈与税がかかる（国税庁 No.4402 Q1）。</t>
        </is>
      </c>
    </row>
    <row r="20">
      <c r="A20" t="inlineStr">
        <is>
          <t>この表の年数で税が下がるのは、毎年その年に渡すかどうかを決めて渡した場合。</t>
        </is>
      </c>
    </row>
    <row r="21">
      <c r="A21" t="inlineStr">
        <is>
          <t>渡した人が亡くなると、相続や遺贈で財産を受け取る人に渡した分は、亡くなる前3年から7年以内のものが相続税の計算に足し戻される（No.4161）。</t>
        </is>
      </c>
    </row>
    <row r="22">
      <c r="A22" t="inlineStr">
        <is>
          <t>相続時精算課税は、渡す人が60歳以上の父母・祖父母で、相手が18歳以上の子・孫のときだけ選べる。</t>
        </is>
      </c>
    </row>
  </sheetData>
  <conditionalFormatting sqref="D7:D16">
    <cfRule type="expression" priority="1" dxfId="1">
      <formula>D7=0</formula>
    </cfRule>
  </conditionalFormatting>
  <dataValidations count="1">
    <dataValidation sqref="B3" showDropDown="0" showInputMessage="0" showErrorMessage="0" allowBlank="0" type="list">
      <formula1>"配偶者,18歳以上の子・孫,18歳未満の子・孫,親・兄弟・友人など"</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6"/>
  <sheetViews>
    <sheetView workbookViewId="0">
      <pane ySplit="5" topLeftCell="A6" activePane="bottomLeft" state="frozen"/>
      <selection pane="bottomLeft" activeCell="A1" sqref="A1"/>
    </sheetView>
  </sheetViews>
  <sheetFormatPr baseColWidth="8" defaultRowHeight="15"/>
  <cols>
    <col width="22" customWidth="1" min="1" max="1"/>
    <col width="16" customWidth="1" min="2" max="2"/>
    <col width="14" customWidth="1" min="3" max="3"/>
    <col width="18" customWidth="1" min="4" max="4"/>
    <col width="12" customWidth="1" min="5" max="5"/>
    <col width="16" customWidth="1" min="6" max="6"/>
    <col width="12" customWidth="1" min="7" max="7"/>
  </cols>
  <sheetData>
    <row r="1">
      <c r="A1" s="1" t="inlineStr">
        <is>
          <t>何人かで同じ額を出して買った宝くじが当たったとき。代表者が全額を受け取って配ると、贈与とみられたときの税</t>
        </is>
      </c>
    </row>
    <row r="2">
      <c r="A2" s="2" t="inlineStr">
        <is>
          <t>当せん金</t>
        </is>
      </c>
      <c r="B2" s="3" t="n">
        <v>700000000</v>
      </c>
    </row>
    <row r="3">
      <c r="A3" s="2" t="inlineStr">
        <is>
          <t>代表者以外の人の続柄</t>
        </is>
      </c>
      <c r="B3" s="6" t="inlineStr">
        <is>
          <t>親・兄弟・友人など</t>
        </is>
      </c>
    </row>
    <row r="5">
      <c r="A5" s="5" t="inlineStr">
        <is>
          <t>人数</t>
        </is>
      </c>
      <c r="B5" s="5" t="inlineStr">
        <is>
          <t>1人の取り分</t>
        </is>
      </c>
      <c r="C5" s="5" t="inlineStr">
        <is>
          <t>各自が受け取る場合の税</t>
        </is>
      </c>
      <c r="D5" s="5" t="inlineStr">
        <is>
          <t>代表者から受け取る1人の税</t>
        </is>
      </c>
      <c r="E5" s="5" t="inlineStr">
        <is>
          <t>代表者以外の人数</t>
        </is>
      </c>
      <c r="F5" s="5" t="inlineStr">
        <is>
          <t>税の合計</t>
        </is>
      </c>
      <c r="G5" s="5" t="inlineStr">
        <is>
          <t>配った額に占める税</t>
        </is>
      </c>
    </row>
    <row r="6">
      <c r="A6" s="15" t="n">
        <v>2</v>
      </c>
      <c r="B6" s="10">
        <f>ROUNDDOWN($B$2/A6,0)</f>
        <v/>
      </c>
      <c r="C6" s="10" t="n">
        <v>0</v>
      </c>
      <c r="D6" s="10">
        <f>IF(ROUNDDOWN(MAX(0,B6-1100000),-3)=0,0,ROUNDDOWN(IF($B$3="18歳以上の子・孫",ROUNDDOWN(MAX(0,B6-1100000),-3)*LOOKUP(ROUNDDOWN(MAX(0,B6-1100000),-3),{0,2000001,4000001,6000001,10000001,15000001,30000001,45000001},{0.1,0.15,0.2,0.3,0.4,0.45,0.5,0.55})-LOOKUP(ROUNDDOWN(MAX(0,B6-1100000),-3),{0,2000001,4000001,6000001,10000001,15000001,30000001,45000001},{0,100000,300000,900000,1900000,2650000,4150000,6400000}),ROUNDDOWN(MAX(0,B6-1100000),-3)*LOOKUP(ROUNDDOWN(MAX(0,B6-1100000),-3),{0,2000001,3000001,4000001,6000001,10000001,15000001,30000001},{0.1,0.15,0.2,0.3,0.4,0.45,0.5,0.55})-LOOKUP(ROUNDDOWN(MAX(0,B6-1100000),-3),{0,2000001,3000001,4000001,6000001,10000001,15000001,30000001},{0,100000,250000,650000,1250000,1750000,2500000,4000000})),-2))</f>
        <v/>
      </c>
      <c r="E6" s="16">
        <f>A6-1</f>
        <v/>
      </c>
      <c r="F6" s="17">
        <f>D6*E6</f>
        <v/>
      </c>
      <c r="G6" s="11">
        <f>F6/(B6*E6)</f>
        <v/>
      </c>
    </row>
    <row r="7">
      <c r="A7" s="15" t="n">
        <v>3</v>
      </c>
      <c r="B7" s="10">
        <f>ROUNDDOWN($B$2/A7,0)</f>
        <v/>
      </c>
      <c r="C7" s="10" t="n">
        <v>0</v>
      </c>
      <c r="D7" s="10">
        <f>IF(ROUNDDOWN(MAX(0,B7-1100000),-3)=0,0,ROUNDDOWN(IF($B$3="18歳以上の子・孫",ROUNDDOWN(MAX(0,B7-1100000),-3)*LOOKUP(ROUNDDOWN(MAX(0,B7-1100000),-3),{0,2000001,4000001,6000001,10000001,15000001,30000001,45000001},{0.1,0.15,0.2,0.3,0.4,0.45,0.5,0.55})-LOOKUP(ROUNDDOWN(MAX(0,B7-1100000),-3),{0,2000001,4000001,6000001,10000001,15000001,30000001,45000001},{0,100000,300000,900000,1900000,2650000,4150000,6400000}),ROUNDDOWN(MAX(0,B7-1100000),-3)*LOOKUP(ROUNDDOWN(MAX(0,B7-1100000),-3),{0,2000001,3000001,4000001,6000001,10000001,15000001,30000001},{0.1,0.15,0.2,0.3,0.4,0.45,0.5,0.55})-LOOKUP(ROUNDDOWN(MAX(0,B7-1100000),-3),{0,2000001,3000001,4000001,6000001,10000001,15000001,30000001},{0,100000,250000,650000,1250000,1750000,2500000,4000000})),-2))</f>
        <v/>
      </c>
      <c r="E7" s="16">
        <f>A7-1</f>
        <v/>
      </c>
      <c r="F7" s="17">
        <f>D7*E7</f>
        <v/>
      </c>
      <c r="G7" s="11">
        <f>F7/(B7*E7)</f>
        <v/>
      </c>
    </row>
    <row r="8">
      <c r="A8" s="15" t="n">
        <v>4</v>
      </c>
      <c r="B8" s="10">
        <f>ROUNDDOWN($B$2/A8,0)</f>
        <v/>
      </c>
      <c r="C8" s="10" t="n">
        <v>0</v>
      </c>
      <c r="D8" s="10">
        <f>IF(ROUNDDOWN(MAX(0,B8-1100000),-3)=0,0,ROUNDDOWN(IF($B$3="18歳以上の子・孫",ROUNDDOWN(MAX(0,B8-1100000),-3)*LOOKUP(ROUNDDOWN(MAX(0,B8-1100000),-3),{0,2000001,4000001,6000001,10000001,15000001,30000001,45000001},{0.1,0.15,0.2,0.3,0.4,0.45,0.5,0.55})-LOOKUP(ROUNDDOWN(MAX(0,B8-1100000),-3),{0,2000001,4000001,6000001,10000001,15000001,30000001,45000001},{0,100000,300000,900000,1900000,2650000,4150000,6400000}),ROUNDDOWN(MAX(0,B8-1100000),-3)*LOOKUP(ROUNDDOWN(MAX(0,B8-1100000),-3),{0,2000001,3000001,4000001,6000001,10000001,15000001,30000001},{0.1,0.15,0.2,0.3,0.4,0.45,0.5,0.55})-LOOKUP(ROUNDDOWN(MAX(0,B8-1100000),-3),{0,2000001,3000001,4000001,6000001,10000001,15000001,30000001},{0,100000,250000,650000,1250000,1750000,2500000,4000000})),-2))</f>
        <v/>
      </c>
      <c r="E8" s="16">
        <f>A8-1</f>
        <v/>
      </c>
      <c r="F8" s="17">
        <f>D8*E8</f>
        <v/>
      </c>
      <c r="G8" s="11">
        <f>F8/(B8*E8)</f>
        <v/>
      </c>
    </row>
    <row r="9">
      <c r="A9" s="15" t="n">
        <v>5</v>
      </c>
      <c r="B9" s="10">
        <f>ROUNDDOWN($B$2/A9,0)</f>
        <v/>
      </c>
      <c r="C9" s="10" t="n">
        <v>0</v>
      </c>
      <c r="D9" s="10">
        <f>IF(ROUNDDOWN(MAX(0,B9-1100000),-3)=0,0,ROUNDDOWN(IF($B$3="18歳以上の子・孫",ROUNDDOWN(MAX(0,B9-1100000),-3)*LOOKUP(ROUNDDOWN(MAX(0,B9-1100000),-3),{0,2000001,4000001,6000001,10000001,15000001,30000001,45000001},{0.1,0.15,0.2,0.3,0.4,0.45,0.5,0.55})-LOOKUP(ROUNDDOWN(MAX(0,B9-1100000),-3),{0,2000001,4000001,6000001,10000001,15000001,30000001,45000001},{0,100000,300000,900000,1900000,2650000,4150000,6400000}),ROUNDDOWN(MAX(0,B9-1100000),-3)*LOOKUP(ROUNDDOWN(MAX(0,B9-1100000),-3),{0,2000001,3000001,4000001,6000001,10000001,15000001,30000001},{0.1,0.15,0.2,0.3,0.4,0.45,0.5,0.55})-LOOKUP(ROUNDDOWN(MAX(0,B9-1100000),-3),{0,2000001,3000001,4000001,6000001,10000001,15000001,30000001},{0,100000,250000,650000,1250000,1750000,2500000,4000000})),-2))</f>
        <v/>
      </c>
      <c r="E9" s="16">
        <f>A9-1</f>
        <v/>
      </c>
      <c r="F9" s="17">
        <f>D9*E9</f>
        <v/>
      </c>
      <c r="G9" s="11">
        <f>F9/(B9*E9)</f>
        <v/>
      </c>
    </row>
    <row r="10">
      <c r="A10" s="15" t="n">
        <v>9</v>
      </c>
      <c r="B10" s="10">
        <f>ROUNDDOWN($B$2/A10,0)</f>
        <v/>
      </c>
      <c r="C10" s="10" t="n">
        <v>0</v>
      </c>
      <c r="D10" s="10">
        <f>IF(ROUNDDOWN(MAX(0,B10-1100000),-3)=0,0,ROUNDDOWN(IF($B$3="18歳以上の子・孫",ROUNDDOWN(MAX(0,B10-1100000),-3)*LOOKUP(ROUNDDOWN(MAX(0,B10-1100000),-3),{0,2000001,4000001,6000001,10000001,15000001,30000001,45000001},{0.1,0.15,0.2,0.3,0.4,0.45,0.5,0.55})-LOOKUP(ROUNDDOWN(MAX(0,B10-1100000),-3),{0,2000001,4000001,6000001,10000001,15000001,30000001,45000001},{0,100000,300000,900000,1900000,2650000,4150000,6400000}),ROUNDDOWN(MAX(0,B10-1100000),-3)*LOOKUP(ROUNDDOWN(MAX(0,B10-1100000),-3),{0,2000001,3000001,4000001,6000001,10000001,15000001,30000001},{0.1,0.15,0.2,0.3,0.4,0.45,0.5,0.55})-LOOKUP(ROUNDDOWN(MAX(0,B10-1100000),-3),{0,2000001,3000001,4000001,6000001,10000001,15000001,30000001},{0,100000,250000,650000,1250000,1750000,2500000,4000000})),-2))</f>
        <v/>
      </c>
      <c r="E10" s="16">
        <f>A10-1</f>
        <v/>
      </c>
      <c r="F10" s="17">
        <f>D10*E10</f>
        <v/>
      </c>
      <c r="G10" s="11">
        <f>F10/(B10*E10)</f>
        <v/>
      </c>
    </row>
    <row r="11">
      <c r="A11" s="15" t="n">
        <v>10</v>
      </c>
      <c r="B11" s="10">
        <f>ROUNDDOWN($B$2/A11,0)</f>
        <v/>
      </c>
      <c r="C11" s="10" t="n">
        <v>0</v>
      </c>
      <c r="D11" s="10">
        <f>IF(ROUNDDOWN(MAX(0,B11-1100000),-3)=0,0,ROUNDDOWN(IF($B$3="18歳以上の子・孫",ROUNDDOWN(MAX(0,B11-1100000),-3)*LOOKUP(ROUNDDOWN(MAX(0,B11-1100000),-3),{0,2000001,4000001,6000001,10000001,15000001,30000001,45000001},{0.1,0.15,0.2,0.3,0.4,0.45,0.5,0.55})-LOOKUP(ROUNDDOWN(MAX(0,B11-1100000),-3),{0,2000001,4000001,6000001,10000001,15000001,30000001,45000001},{0,100000,300000,900000,1900000,2650000,4150000,6400000}),ROUNDDOWN(MAX(0,B11-1100000),-3)*LOOKUP(ROUNDDOWN(MAX(0,B11-1100000),-3),{0,2000001,3000001,4000001,6000001,10000001,15000001,30000001},{0.1,0.15,0.2,0.3,0.4,0.45,0.5,0.55})-LOOKUP(ROUNDDOWN(MAX(0,B11-1100000),-3),{0,2000001,3000001,4000001,6000001,10000001,15000001,30000001},{0,100000,250000,650000,1250000,1750000,2500000,4000000})),-2))</f>
        <v/>
      </c>
      <c r="E11" s="16">
        <f>A11-1</f>
        <v/>
      </c>
      <c r="F11" s="17">
        <f>D11*E11</f>
        <v/>
      </c>
      <c r="G11" s="11">
        <f>F11/(B11*E11)</f>
        <v/>
      </c>
    </row>
    <row r="12">
      <c r="A12" s="15" t="n">
        <v>20</v>
      </c>
      <c r="B12" s="10">
        <f>ROUNDDOWN($B$2/A12,0)</f>
        <v/>
      </c>
      <c r="C12" s="10" t="n">
        <v>0</v>
      </c>
      <c r="D12" s="10">
        <f>IF(ROUNDDOWN(MAX(0,B12-1100000),-3)=0,0,ROUNDDOWN(IF($B$3="18歳以上の子・孫",ROUNDDOWN(MAX(0,B12-1100000),-3)*LOOKUP(ROUNDDOWN(MAX(0,B12-1100000),-3),{0,2000001,4000001,6000001,10000001,15000001,30000001,45000001},{0.1,0.15,0.2,0.3,0.4,0.45,0.5,0.55})-LOOKUP(ROUNDDOWN(MAX(0,B12-1100000),-3),{0,2000001,4000001,6000001,10000001,15000001,30000001,45000001},{0,100000,300000,900000,1900000,2650000,4150000,6400000}),ROUNDDOWN(MAX(0,B12-1100000),-3)*LOOKUP(ROUNDDOWN(MAX(0,B12-1100000),-3),{0,2000001,3000001,4000001,6000001,10000001,15000001,30000001},{0.1,0.15,0.2,0.3,0.4,0.45,0.5,0.55})-LOOKUP(ROUNDDOWN(MAX(0,B12-1100000),-3),{0,2000001,3000001,4000001,6000001,10000001,15000001,30000001},{0,100000,250000,650000,1250000,1750000,2500000,4000000})),-2))</f>
        <v/>
      </c>
      <c r="E12" s="16">
        <f>A12-1</f>
        <v/>
      </c>
      <c r="F12" s="17">
        <f>D12*E12</f>
        <v/>
      </c>
      <c r="G12" s="11">
        <f>F12/(B12*E12)</f>
        <v/>
      </c>
    </row>
    <row r="14">
      <c r="A14" t="inlineStr">
        <is>
          <t>宝くじ公式サイトの共同購入は、買った枚数の比率で当せん金を分け、各メンバーの受取口座に振り込む。円未満は切り捨て、端数はグループに参加した順に1円ずつ割り当てる。</t>
        </is>
      </c>
    </row>
    <row r="15">
      <c r="A15" t="inlineStr">
        <is>
          <t>売り場で買った券を代表者がまとめて換金し、あとで配った場合に、税務署がそれを贈与とみるかどうかは、出資の記録などの事実で決まる。この表は贈与とみられた場合の額。</t>
        </is>
      </c>
    </row>
    <row r="16">
      <c r="A16" t="inlineStr">
        <is>
          <t>国税庁の文書で、共同購入の宝くじを名指しした説明は見つけられなかった（2026年10月6日）。</t>
        </is>
      </c>
    </row>
  </sheetData>
  <conditionalFormatting sqref="F6:F12">
    <cfRule type="expression" priority="1" dxfId="0">
      <formula>F6&gt;0</formula>
    </cfRule>
  </conditionalFormatting>
  <dataValidations count="1">
    <dataValidation sqref="B3" showDropDown="0" showInputMessage="0" showErrorMessage="0" allowBlank="0" type="list">
      <formula1>"配偶者,18歳以上の子・孫,18歳未満の子・孫,親・兄弟・友人など"</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40" customWidth="1" min="1" max="1"/>
  </cols>
  <sheetData>
    <row r="1">
      <c r="A1" s="1" t="inlineStr">
        <is>
          <t>使い方</t>
        </is>
      </c>
    </row>
    <row r="3">
      <c r="A3" t="inlineStr">
        <is>
          <t>1_渡したときの税 の黄色いセルを埋める。B2に当せん金、5行目から下に、渡す相手・続柄・その年に渡す額を1人1行で入れる。</t>
        </is>
      </c>
    </row>
    <row r="4">
      <c r="A4" t="inlineStr">
        <is>
          <t>F列に相手ごとの贈与税、H列に渡した額に占める税の割合が出る。割合が50%以上なら赤くなる。110万円以下で税が0円なら緑になる。</t>
        </is>
      </c>
    </row>
    <row r="5">
      <c r="A5" t="inlineStr">
        <is>
          <t>2_額ごとの税 は、1年に1人へ渡す額ごとの贈与税。A列の額は書き換えてよい。</t>
        </is>
      </c>
    </row>
    <row r="6">
      <c r="A6" t="inlineStr">
        <is>
          <t>3_年に分ける は、同じ額を何年かに分けたときの税の合計。B2に額、B3に相手の続柄を入れる。</t>
        </is>
      </c>
    </row>
    <row r="7">
      <c r="A7" t="inlineStr">
        <is>
          <t>4_共同購入 は、何人かで同じ額を出して買った券が当たったとき。B2に当せん金を入れる。</t>
        </is>
      </c>
    </row>
    <row r="8">
      <c r="A8" t="inlineStr"/>
    </row>
    <row r="9">
      <c r="A9" t="inlineStr">
        <is>
          <t>贈与税の計算（暦年課税）: 1年に受け取った額の合計−110万円を千円未満で切り捨て、速算表の税率を掛けて控除額を引き、百円未満を切り捨てる。</t>
        </is>
      </c>
    </row>
    <row r="10">
      <c r="A10" t="inlineStr">
        <is>
          <t>一般税率: 200万円以下10%、300万円以下15%（控除10万円）、400万円以下20%（25万円）、600万円以下30%（65万円）、</t>
        </is>
      </c>
    </row>
    <row r="11">
      <c r="A11" t="inlineStr">
        <is>
          <t>1,000万円以下40%（125万円）、1,500万円以下45%（175万円）、3,000万円以下50%（250万円）、3,000万円超55%（400万円）。</t>
        </is>
      </c>
    </row>
    <row r="12">
      <c r="A12" t="inlineStr">
        <is>
          <t>特例税率: 200万円以下10%、400万円以下15%（10万円）、600万円以下20%（30万円）、1,000万円以下30%（90万円）、</t>
        </is>
      </c>
    </row>
    <row r="13">
      <c r="A13" t="inlineStr">
        <is>
          <t>1,500万円以下40%（190万円）、3,000万円以下45%（265万円）、4,500万円以下50%（415万円）、4,500万円超55%（640万円）。</t>
        </is>
      </c>
    </row>
    <row r="14">
      <c r="A14" t="inlineStr">
        <is>
          <t>相続時精算課税: （額−110万円−特別控除2,500万円の残り）×20%。この表は特別控除を初めて使う年として計算した。</t>
        </is>
      </c>
    </row>
    <row r="15">
      <c r="A15" t="inlineStr"/>
    </row>
    <row r="16">
      <c r="A16" t="inlineStr">
        <is>
          <t>この表で扱わないもの: 贈与税の配偶者控除（婚姻20年以上の居住用不動産）、住宅取得等資金・教育資金・結婚子育て資金の非課税、</t>
        </is>
      </c>
    </row>
    <row r="17">
      <c r="A17" t="inlineStr">
        <is>
          <t>相続税の計算、当せん金を預けた利息にかかる税、延納、外国に住む人への贈与。</t>
        </is>
      </c>
    </row>
    <row r="18">
      <c r="A18" t="inlineStr"/>
    </row>
    <row r="19">
      <c r="A19" t="inlineStr">
        <is>
          <t>出典（どれも2026年10月6日に確認）</t>
        </is>
      </c>
    </row>
    <row r="20">
      <c r="A20" t="inlineStr">
        <is>
          <t>当せん金付証票法 第13条 https://laws.e-gov.go.jp/law/323AC0000000144</t>
        </is>
      </c>
    </row>
    <row r="21">
      <c r="A21" t="inlineStr">
        <is>
          <t>国税庁 No.4408 贈与税の計算と税率（暦年課税） https://www.nta.go.jp/taxes/shiraberu/taxanswer/zoyo/4408.htm</t>
        </is>
      </c>
    </row>
    <row r="22">
      <c r="A22" t="inlineStr">
        <is>
          <t>国税庁 No.4402 贈与税がかかる場合 https://www.nta.go.jp/taxes/shiraberu/taxanswer/zoyo/4402.htm</t>
        </is>
      </c>
    </row>
    <row r="23">
      <c r="A23" t="inlineStr">
        <is>
          <t>国税庁 No.4402 贈与税がかかる場合（Q&amp;A） https://www.nta.go.jp/taxes/shiraberu/taxanswer/zoyo/4402_qa.htm</t>
        </is>
      </c>
    </row>
    <row r="24">
      <c r="A24" t="inlineStr">
        <is>
          <t>国税庁 No.4405 贈与税がかからない場合 https://www.nta.go.jp/taxes/shiraberu/taxanswer/zoyo/4405.htm</t>
        </is>
      </c>
    </row>
    <row r="25">
      <c r="A25" t="inlineStr">
        <is>
          <t>国税庁 No.4103 相続時精算課税の選択 https://www.nta.go.jp/taxes/shiraberu/taxanswer/sozoku/4103.htm</t>
        </is>
      </c>
    </row>
    <row r="26">
      <c r="A26" t="inlineStr">
        <is>
          <t>国税庁 No.4161 贈与財産の加算と税額控除（暦年課税） https://www.nta.go.jp/taxes/shiraberu/taxanswer/sozoku/4161.htm</t>
        </is>
      </c>
    </row>
    <row r="27">
      <c r="A27" t="inlineStr">
        <is>
          <t>国税通則法 第118条・第119条 https://laws.e-gov.go.jp/law/337AC0000000066</t>
        </is>
      </c>
    </row>
    <row r="28">
      <c r="A28" t="inlineStr">
        <is>
          <t>宝くじ公式サイト 当せん金に税金はかかりますか https://www.takarakuji-official.jp/contact/faq/wfaq/wfaq02/detail-0004.html</t>
        </is>
      </c>
    </row>
    <row r="29">
      <c r="A29" t="inlineStr">
        <is>
          <t>宝くじ公式サイト 共同購入とは https://www.takarakuji-official.jp/guide/group/top.html</t>
        </is>
      </c>
    </row>
    <row r="30">
      <c r="A30" t="inlineStr"/>
    </row>
    <row r="31">
      <c r="A31" t="inlineStr">
        <is>
          <t>この表は目安を出すもの。実際に渡す前に、税務署か税理士に確かめる。</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2026-10-06T08:34:27Z</dcterms:created>
  <dcterms:modified xmlns:dcterms="http://purl.org/dc/terms/" xmlns:xsi="http://www.w3.org/2001/XMLSchema-instance" xsi:type="dcterms:W3CDTF">2026-10-06T08:34:27Z</dcterms:modified>
</cp:coreProperties>
</file>